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LANILHA DE PREÇO" sheetId="1" r:id="rId1"/>
    <sheet name="CRONOGRAMA" sheetId="2" r:id="rId2"/>
  </sheets>
  <definedNames>
    <definedName name="_xlnm.Print_Area" localSheetId="1">'CRONOGRAMA'!$A$2:$BI$93</definedName>
    <definedName name="_xlnm.Print_Area" localSheetId="0">'PLANILHA DE PREÇO'!$A$1:$F$415</definedName>
  </definedNames>
  <calcPr fullCalcOnLoad="1"/>
</workbook>
</file>

<file path=xl/comments1.xml><?xml version="1.0" encoding="utf-8"?>
<comments xmlns="http://schemas.openxmlformats.org/spreadsheetml/2006/main">
  <authors>
    <author>alfredo.bricks</author>
  </authors>
  <commentList>
    <comment ref="D28" authorId="0">
      <text>
        <r>
          <rPr>
            <b/>
            <sz val="9"/>
            <rFont val="Tahoma"/>
            <family val="0"/>
          </rPr>
          <t>alfredo.bricks:</t>
        </r>
        <r>
          <rPr>
            <sz val="9"/>
            <rFont val="Tahoma"/>
            <family val="0"/>
          </rPr>
          <t xml:space="preserve">
RUA E TRIAGEM? PATIO DE CARGA?</t>
        </r>
      </text>
    </comment>
    <comment ref="D33" authorId="0">
      <text>
        <r>
          <rPr>
            <b/>
            <sz val="9"/>
            <rFont val="Tahoma"/>
            <family val="0"/>
          </rPr>
          <t>alfredo.bricks:</t>
        </r>
        <r>
          <rPr>
            <sz val="9"/>
            <rFont val="Tahoma"/>
            <family val="0"/>
          </rPr>
          <t xml:space="preserve">
QUE ÁREA?</t>
        </r>
      </text>
    </comment>
    <comment ref="B49" authorId="0">
      <text>
        <r>
          <rPr>
            <b/>
            <sz val="9"/>
            <rFont val="Tahoma"/>
            <family val="0"/>
          </rPr>
          <t>alfredo.bricks:</t>
        </r>
        <r>
          <rPr>
            <sz val="9"/>
            <rFont val="Tahoma"/>
            <family val="0"/>
          </rPr>
          <t xml:space="preserve">
PARA ONDE?</t>
        </r>
      </text>
    </comment>
    <comment ref="B76" authorId="0">
      <text>
        <r>
          <rPr>
            <b/>
            <sz val="9"/>
            <rFont val="Tahoma"/>
            <family val="0"/>
          </rPr>
          <t>alfredo.bricks:</t>
        </r>
        <r>
          <rPr>
            <sz val="9"/>
            <rFont val="Tahoma"/>
            <family val="0"/>
          </rPr>
          <t xml:space="preserve">
QUAL É ESTA ÁREA?</t>
        </r>
      </text>
    </comment>
    <comment ref="B91" authorId="0">
      <text>
        <r>
          <rPr>
            <b/>
            <sz val="9"/>
            <rFont val="Tahoma"/>
            <family val="0"/>
          </rPr>
          <t>alfredo.bricks:</t>
        </r>
        <r>
          <rPr>
            <sz val="9"/>
            <rFont val="Tahoma"/>
            <family val="0"/>
          </rPr>
          <t xml:space="preserve">
ARAME 14 BWG NÃO É MUITO FINO?</t>
        </r>
      </text>
    </comment>
    <comment ref="B279" authorId="0">
      <text>
        <r>
          <rPr>
            <b/>
            <sz val="9"/>
            <rFont val="Tahoma"/>
            <family val="0"/>
          </rPr>
          <t>alfredo.bricks:</t>
        </r>
        <r>
          <rPr>
            <sz val="9"/>
            <rFont val="Tahoma"/>
            <family val="0"/>
          </rPr>
          <t xml:space="preserve">
HORIZONTAL</t>
        </r>
      </text>
    </comment>
    <comment ref="B151" authorId="0">
      <text>
        <r>
          <rPr>
            <b/>
            <sz val="9"/>
            <rFont val="Tahoma"/>
            <family val="0"/>
          </rPr>
          <t>alfredo.bricks:</t>
        </r>
        <r>
          <rPr>
            <sz val="9"/>
            <rFont val="Tahoma"/>
            <family val="0"/>
          </rPr>
          <t xml:space="preserve">
ARAME 14 BWG NÃO É MUITO FINO?</t>
        </r>
      </text>
    </comment>
    <comment ref="B229" authorId="0">
      <text>
        <r>
          <rPr>
            <b/>
            <sz val="9"/>
            <rFont val="Tahoma"/>
            <family val="0"/>
          </rPr>
          <t>alfredo.bricks:</t>
        </r>
        <r>
          <rPr>
            <sz val="9"/>
            <rFont val="Tahoma"/>
            <family val="0"/>
          </rPr>
          <t xml:space="preserve">
ARAME 14 BWG NÃO É MUITO FINO?</t>
        </r>
      </text>
    </comment>
    <comment ref="C136" authorId="0">
      <text>
        <r>
          <rPr>
            <b/>
            <sz val="9"/>
            <rFont val="Tahoma"/>
            <family val="0"/>
          </rPr>
          <t>alfredo.bricks:</t>
        </r>
        <r>
          <rPr>
            <sz val="9"/>
            <rFont val="Tahoma"/>
            <family val="0"/>
          </rPr>
          <t xml:space="preserve">
SE É VERBA O VALOR NÃO PRECISAVA SER TÃO PRECISO</t>
        </r>
      </text>
    </comment>
    <comment ref="E136" authorId="0">
      <text>
        <r>
          <rPr>
            <b/>
            <sz val="9"/>
            <rFont val="Tahoma"/>
            <family val="0"/>
          </rPr>
          <t>QUAL A METRAGEM DESTA CONSTRUÇÃO?</t>
        </r>
      </text>
    </comment>
  </commentList>
</comments>
</file>

<file path=xl/sharedStrings.xml><?xml version="1.0" encoding="utf-8"?>
<sst xmlns="http://schemas.openxmlformats.org/spreadsheetml/2006/main" count="1244" uniqueCount="699">
  <si>
    <t>Item</t>
  </si>
  <si>
    <t>Descritivo</t>
  </si>
  <si>
    <t>2.1</t>
  </si>
  <si>
    <t>Quant.</t>
  </si>
  <si>
    <t>Unid.</t>
  </si>
  <si>
    <t>m</t>
  </si>
  <si>
    <t>m²</t>
  </si>
  <si>
    <t>SERVIÇOS INICIAIS - MOBILIZAÇÃO</t>
  </si>
  <si>
    <t>2.2</t>
  </si>
  <si>
    <t>PLANILHA DE QUANTIDADES E PREÇOS DE REFERÊNCIA</t>
  </si>
  <si>
    <t>m³</t>
  </si>
  <si>
    <t>1.1</t>
  </si>
  <si>
    <t>1.2</t>
  </si>
  <si>
    <t>mês</t>
  </si>
  <si>
    <t>Valor Total sem BDI</t>
  </si>
  <si>
    <t>LOCAÇÃO DE CONTAINER</t>
  </si>
  <si>
    <t>PLACA DE OBRA</t>
  </si>
  <si>
    <t>SERVIÇOS TÉCNICOS ESPECIALIZADOS</t>
  </si>
  <si>
    <t>SERVIÇOS PRELIMINARES</t>
  </si>
  <si>
    <t>3.1</t>
  </si>
  <si>
    <t>3.2</t>
  </si>
  <si>
    <t>3.3</t>
  </si>
  <si>
    <t>unid.</t>
  </si>
  <si>
    <t>FUNDAÇÃO</t>
  </si>
  <si>
    <t>ARMADURA EM AÇO CA-50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</si>
  <si>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</si>
  <si>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</si>
  <si>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</si>
  <si>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</si>
  <si>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</si>
  <si>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</si>
  <si>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</si>
  <si>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</si>
  <si>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</si>
  <si>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kg</t>
  </si>
  <si>
    <t>APLICAÇÃO DE CURA QUÍMICA</t>
  </si>
  <si>
    <t>ESTRUTURAS METÁLICAS</t>
  </si>
  <si>
    <t>TELHA TRAPEZ. EM AÇO GALV.- E=0,4MM/H40=MM - COM ENCHIMENTO EM POLIURETANO E=30MM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</si>
  <si>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</si>
  <si>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</si>
  <si>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</si>
  <si>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</si>
  <si>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</si>
  <si>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</si>
  <si>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</si>
  <si>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</si>
  <si>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</si>
  <si>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</si>
  <si>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LIMPEZA DE OBRA</t>
  </si>
  <si>
    <t>LIMPEZA FINAL DE OBRA</t>
  </si>
  <si>
    <t>PROJETO E IMPLEMANTAÇÃO DE CONTROLE AMBIENTAL DE OBRAS</t>
  </si>
  <si>
    <t>1.3</t>
  </si>
  <si>
    <t>1.4</t>
  </si>
  <si>
    <t>5.9</t>
  </si>
  <si>
    <t>3.4</t>
  </si>
  <si>
    <t>DESMONTAGEM DO GALPÃO LONADO - ESTRUTURA METÁLICA</t>
  </si>
  <si>
    <t>5.10</t>
  </si>
  <si>
    <t>SISTEMA PARA REUSO DE ÁGUAS PLUVIAIS</t>
  </si>
  <si>
    <t>RETIRADA DE LONA DO GALPÃO PROVISÓRIO</t>
  </si>
  <si>
    <t>3.5</t>
  </si>
  <si>
    <t>TOTAL</t>
  </si>
  <si>
    <t>FINACEIRO</t>
  </si>
  <si>
    <t>FÍSICO</t>
  </si>
  <si>
    <t>6</t>
  </si>
  <si>
    <t>5</t>
  </si>
  <si>
    <t>4</t>
  </si>
  <si>
    <t>3</t>
  </si>
  <si>
    <t>2</t>
  </si>
  <si>
    <t>SERVIÇOS TÉCNICO ESPECIALIZADO</t>
  </si>
  <si>
    <t>1</t>
  </si>
  <si>
    <t>DESCRIÇÃO</t>
  </si>
  <si>
    <t>ÍTEM</t>
  </si>
  <si>
    <t>6º MÊS</t>
  </si>
  <si>
    <t>5º MÊS</t>
  </si>
  <si>
    <t>4º MÊS</t>
  </si>
  <si>
    <t>3º MÊS</t>
  </si>
  <si>
    <t>2º MÊS</t>
  </si>
  <si>
    <t>1º MÊS</t>
  </si>
  <si>
    <t>PERÍODO</t>
  </si>
  <si>
    <t>CRONOGRAMA  FÍSICO / FINANCEIRO</t>
  </si>
  <si>
    <t>DIAS</t>
  </si>
  <si>
    <t>3.6</t>
  </si>
  <si>
    <t>PINTURA</t>
  </si>
  <si>
    <t>PROJETO EXECUTIVO DE ESTRUTURA EM FORMATO A1</t>
  </si>
  <si>
    <t>PROJETO EXECUTIVO DE INSTALAÇÕES ELÉTRICAS EM FORMATO A1</t>
  </si>
  <si>
    <t>GALPÃO CEATE</t>
  </si>
  <si>
    <t>ESQUADRIAS</t>
  </si>
  <si>
    <t>1.5</t>
  </si>
  <si>
    <t>Kg</t>
  </si>
  <si>
    <t xml:space="preserve">SUPERESTRUTURA </t>
  </si>
  <si>
    <t>COBERTURA E FECHAMENTO</t>
  </si>
  <si>
    <t>BASE DE BICA CORRIDA</t>
  </si>
  <si>
    <t>LOCAÇÃO DO PRÉDIO</t>
  </si>
  <si>
    <t>PROJETO EXECUTIVO DE INSTALAÇÕES HIDRÁULICAS EM FORMATO A1</t>
  </si>
  <si>
    <t>PROJETO EXECUTIVO DE ARQUITETURA EM FORMATO A0</t>
  </si>
  <si>
    <t>3.7</t>
  </si>
  <si>
    <t>RESERVATÓRIO CAIXA D'ÁGUA DE FIBRA DE VIDRO - 1500L</t>
  </si>
  <si>
    <t>INSTALAÇÕES HIDRÁULICAS</t>
  </si>
  <si>
    <t>ALVENARIA E REVESTIMENTOS</t>
  </si>
  <si>
    <t>RUFO E CALHA DE CHAPA GALVAZINADA Nº26 DESENVOLVIMENTO 50 CM</t>
  </si>
  <si>
    <t>GUINCHO DE ARRASTE</t>
  </si>
  <si>
    <t>4.1.1</t>
  </si>
  <si>
    <t>4.1.2</t>
  </si>
  <si>
    <t>4.1.3</t>
  </si>
  <si>
    <t>4.1.4</t>
  </si>
  <si>
    <t>4.1.5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</si>
  <si>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</si>
  <si>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</si>
  <si>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</si>
  <si>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</si>
  <si>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</si>
  <si>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</si>
  <si>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</si>
  <si>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</si>
  <si>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</si>
  <si>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</si>
  <si>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</si>
  <si>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</si>
  <si>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</si>
  <si>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</si>
  <si>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</si>
  <si>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</si>
  <si>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</si>
  <si>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</si>
  <si>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</si>
  <si>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</si>
  <si>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</si>
  <si>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4.4.7</t>
  </si>
  <si>
    <t>4.5.1</t>
  </si>
  <si>
    <t>4.5.2</t>
  </si>
  <si>
    <t>4.5.3</t>
  </si>
  <si>
    <t>4.5.4</t>
  </si>
  <si>
    <t>4.5.5</t>
  </si>
  <si>
    <t>4.5.6</t>
  </si>
  <si>
    <t>4.5.7</t>
  </si>
  <si>
    <t>4.6.1</t>
  </si>
  <si>
    <t>4.6.2</t>
  </si>
  <si>
    <t>4.6.3</t>
  </si>
  <si>
    <t>4.6.4</t>
  </si>
  <si>
    <t>4.10</t>
  </si>
  <si>
    <t>EDIFICAÇÃO DE APOIO PARA MANUTENÇÃO</t>
  </si>
  <si>
    <t xml:space="preserve">INSTALAÇÕES HIDRAULICA </t>
  </si>
  <si>
    <t xml:space="preserve">DEMOLIÇÃO MECANIZADA DE PAVIMENTO, INCLUSIVE </t>
  </si>
  <si>
    <t xml:space="preserve">HORACAMINHAO CAR. GUINDAU TO 640-18 </t>
  </si>
  <si>
    <t xml:space="preserve">EMPILHADEIR A 2500KG COND. </t>
  </si>
  <si>
    <t>REMOÇÃO DE RESÍDUOS LICENCIADO PELOS ORGÃOS AMB.</t>
  </si>
  <si>
    <t>GALPÃO DA BASE DE EMERGENCIA DO PORTO DE SÃO SEBASTIÃO - CEATE</t>
  </si>
  <si>
    <t xml:space="preserve">FORNECIMENTO E COLOCACAO DE TELAS PROTECAO </t>
  </si>
  <si>
    <t>3.8</t>
  </si>
  <si>
    <t>3.9</t>
  </si>
  <si>
    <t>7º MÊS</t>
  </si>
  <si>
    <t>INSTALAÇÕES ELÉTRICAS E LÓGICA</t>
  </si>
  <si>
    <t>SPDA E ATERRAMENTO</t>
  </si>
  <si>
    <t xml:space="preserve">INSTALAÇÕES HIDRAULICAS </t>
  </si>
  <si>
    <t>4.11</t>
  </si>
  <si>
    <t>RELATÓRIO SEMESTRAL DO PROGRAMA DE EDUCACAO AMBIENTAL E TREINAMENTO AMBIENTAL DOS TRABALHADORES</t>
  </si>
  <si>
    <t>PROJETO EXECUTIVO (PRANCHA A1)</t>
  </si>
  <si>
    <t>LOCACAO DE CONTAINER 2,30 X 6,00 M, ALT. 2,50 M, COM 1 SANITARIO, PARA ESCRITORIO, COMPLETO, SEM DIVISORIAS INTERNAS (NAO INCLUI MOBILIZACAO/DESMOBILIZACAO)</t>
  </si>
  <si>
    <t>PLACA DE OBRA EM CHAPA DE AÇO GALVANIZADO</t>
  </si>
  <si>
    <t>LASTRO COM MATERIAL GRANULAR, APLICADO EM PISOS OU LAJES SOBRE SOLO, ESPESSURA DE *5 CM*. AF_08/2017</t>
  </si>
  <si>
    <t>ARMAÇÃO PARA EXECUÇÃO DE RADIER, PISO DE CONCRETO OU LAJE SOBRE SOLO, COM USO DE TELA Q-196. AF_09/2021</t>
  </si>
  <si>
    <t>CONCRETO FCK = 30,0MPA - USINADO E BOMBEÁVEL</t>
  </si>
  <si>
    <t>LANÇAMENTO COM USO DE BOMBA, ADENSAMENTO E ACABAMENTO DE CONCRETO EM ESTRUTURAS. AF_02/2022</t>
  </si>
  <si>
    <t>EXECUÇÃO DE PAVIMENTO EM PISO INTERTRAVADO, COM BLOCO 16 FACES DE 22 X 11 CM, ESPESSURA 8 CM. AF_10/2022</t>
  </si>
  <si>
    <t>COMPOSIÇÃO PARAMÉTRICA PARA FORNECIMENTO E MONTAGEM DE ESTRUTURA METÁLICA PARA COBERTURA DE GALPÕES COM ESTRUTURA DE APOIO EM VIGAS. AF_11/2022</t>
  </si>
  <si>
    <t>GALVANIZAÇÃO ELETROLÍTICA (ENTRE 8 E 10 MÍCRONS) EM PEÇAS DE FERRO ACAB. BRANCO</t>
  </si>
  <si>
    <t>TELHA TRAPEZOIDAL DUP. AÇO GALVANIZADO ESPESSURA DE 0,5MM, REVESTIMENTO B, H=40MM, COM MIOLO POLIURETANO E=30MM</t>
  </si>
  <si>
    <t>TELHA AÇO GALV. TRAPEZOIDAL E=0.5MM - H=40MM PINTURA ELETROSTÁTICA 2 FACES - REV. B</t>
  </si>
  <si>
    <t>CUMEEIRA NORMAL PARA TELHA TECNOLOGIA CRFS, ESTRUTURAL TRAPEZOIDAL 44CM</t>
  </si>
  <si>
    <t>CALHA EM ALUMÍNIO ESP. 1,0MM - DESENVOLVIMENTO 50CM</t>
  </si>
  <si>
    <t>TUBO DE PVC RÍGIDO, SOLDÁVEL (LINHA ÁGUA) - 110MM (4")</t>
  </si>
  <si>
    <t>PORTÃO EM FERRO GALVANIZADO ELETROFUNDIDO MALHA 65X132MM, DE ABRIR, 2 FOLHAS, COM PINTURA ELETROLÍTICA</t>
  </si>
  <si>
    <t>ARMAÇÃO DE PILAR OU VIGA DE ESTRUTURA CONVENCIONAL DE CONCRETO ARMADO UTILIZANDO AÇO CA-50 DE 8,0 MM - MONTAGEM. AF_06/2022</t>
  </si>
  <si>
    <t>CONCRETO USINADO BOMBEAVEL, CLASSE DE RESISTENCIA C30, COM BRITA 0 E 1, SLUMP = 190 +/- 20 MM, EXCLUI SERVICO DE BOMBEAMENTO (NBR 8953)</t>
  </si>
  <si>
    <t>LAJE MISTA TRELIÇADA PRÉ-FABRICADA H=15CM - INTEREIXOS 45CM - 300KGF/CM2</t>
  </si>
  <si>
    <t>CIMBRAMENTO METÁLICO DE ALTURA MAIOR QUE 3,00M, MONTAGEM E POSTERIOR DESMONTAGEM, INCLUSIVE O TRANSPORTE DOS MATERIAIS</t>
  </si>
  <si>
    <t>FORMA ESPECIAL DE CHAPAS PLASTIFICADAS (10MM) - PLANA</t>
  </si>
  <si>
    <t>ALVENARIA DE VEDAÇÃO DE BLOCOS VAZADOS DE CONCRETO APARENTE DE 19X19X39 CM (ESPESSURA 19 CM) E ARGAMASSA DE ASSENTAMENTO COM PREPARO EM BETONEIRA. AF_12/2021</t>
  </si>
  <si>
    <t>CHAPISCO APLICADO EM ALVENARIAS E ESTRUTURAS DE CONCRETO INTERNAS, COM COLHER DE PEDREIRO. ARGAMASSA TRAÇO 1:3 COM PREPARO EM BETONEIRA 400L. AF_10/2022</t>
  </si>
  <si>
    <t>ARGAMASSA IMPERMEABILIZANTE DE CIMENTO E AREIA (REBOCO IMPERMEÁVEL) - TRAÇO 1:3, ESPESSURA DE 20MM</t>
  </si>
  <si>
    <t>PISO CERÂMICO ESMALTADO  (PEI-5) - ASSENTADO COM ARGAMASSA COLANTE</t>
  </si>
  <si>
    <t>RODAPÉ CERÂMICO DE 7CM DE ALTURA COM PLACAS TIPO ESMALTADA EXTRA DE DIMENSÕES 60X60CM. AF_06/2014</t>
  </si>
  <si>
    <t>REVESTIMENTO CERÂMICO PARA PAREDES INTERNAS COM PLACAS TIPO ESMALTADA EXTRA DE DIMENSÕES 25X35 CM APLICADAS EM AMBIENTES DE ÁREA MAIOR QUE 5 M² NA ALTURA INTEIRA DAS PAREDES. AF_06/2014</t>
  </si>
  <si>
    <t>DIVISORIA SANITÁRIA, TIPO CABINE, EM PAINEL DE GRANILITE, ESP = 3CM, ASSENTADO COM ARGAMASSA COLANTE AC III-E, EXCLUSIVE FERRAGENS. AF_01/2021</t>
  </si>
  <si>
    <t>DEMOLIÇÃO MECANIZADA DE CONCRETO SIMPLES</t>
  </si>
  <si>
    <t>LOCACAO CONVENCIONAL DE OBRA, UTILIZANDO GABARITO DE TÁBUAS CORRIDAS PONTALETADAS A CADA 2,00M - 2 UTILIZAÇÕES. AF_10/2018</t>
  </si>
  <si>
    <t>Preço Unit.</t>
  </si>
  <si>
    <t>Preço Total</t>
  </si>
  <si>
    <t>RUFO EM CHAPA DE AÇO GALVANIZADO N.24 - DESENVOLVIMENTO 50CM</t>
  </si>
  <si>
    <t>M2</t>
  </si>
  <si>
    <t>M</t>
  </si>
  <si>
    <t>CAMINHÃO CARGA SECA CAPACIDADE 8TON COM
GUINDASTE</t>
  </si>
  <si>
    <t>Reaterro e compactação</t>
  </si>
  <si>
    <t>TUBO PVC, SERIE NORMAL, ESGOTO PREDIAL, DN 75 MM, FORNECIDO E INSTALADO EM RAMAL DE DESCARGA OU RAMAL DE ESGOTO SANITÁRIO. AF_08/2022</t>
  </si>
  <si>
    <t>ESMALTE SINTÉTICO - REPINTURA DE ESQUADRIAS DE MADEIRA</t>
  </si>
  <si>
    <t>PINTURA DE PISO COM TINTA EPÓXI, APLICAÇÃO MANUAL, 2 DEMÃOS, INCLUSO PRIMER EPÓXI. AF_05/2021</t>
  </si>
  <si>
    <t>APLICAÇÃO MANUAL DE PINTURA COM TINTA LÁTEX ACRÍLICA EM PAREDES, DUAS DEMÃOS. AF_06/2014</t>
  </si>
  <si>
    <t>M3</t>
  </si>
  <si>
    <t>UN</t>
  </si>
  <si>
    <t>TUBO DE PVC RÍGIDO, SOLDÁVEL (LINHA ÁGUA) - 25MM (3/4")</t>
  </si>
  <si>
    <t>TUBO DE PVC RÍGIDO, SOLDÁVEL (LINHA ÁGUA) - 32MM (1")</t>
  </si>
  <si>
    <t>Un</t>
  </si>
  <si>
    <t>m3</t>
  </si>
  <si>
    <t>REMOÇÃO DE ENTULHO COM CAÇAMBA METÁLICA, INCLUSIVE CARGA MANUAL E DESCARGA EM BOTA-FORA</t>
  </si>
  <si>
    <t>PATCH PANEL, 48 PORTAS, CATEGORIA 5E, COM RACKS DE 19" DE LARGURA E 2 U DE ALTURA</t>
  </si>
  <si>
    <t>INSTALAÇÃO DE VIDRO LISO FUME, E = 6 MM, EM ESQUADRIA DE ALUMÍNIO OU PVC, FIXADO COM BAGUETE. AF_01/2021_PS</t>
  </si>
  <si>
    <t>PA.16 - PORTA EM ALUMÍNIO ANODIZADO, VENEZIANA - ABRIR, 1 FOLHA</t>
  </si>
  <si>
    <t>HASTE DE ATERRAMENTO 3/4 PARA SPDA - FORNECIMENTO E INSTALAÇÃO. AF_12/2017</t>
  </si>
  <si>
    <t>CAIXA DE INSPEÇÃO DE ATERRAMENTO TIPO EMBUTIR COM TAMPA E ALÇA</t>
  </si>
  <si>
    <t>CABO DE REDE, PAR TRANCADO U/UTP, 4 PARES, CATEGORIA 6 (CAT 6), ISOLAMENTO PVC (CM)</t>
  </si>
  <si>
    <t>CABO 50,00MM2 - ISOLAMENTO PARA 1,0KV - CLASSE 4 - FLEXÍVEL</t>
  </si>
  <si>
    <t>CABO 10,00MM2 - ISOLAMENTO PARA 1,0KV - CLASSE 4 - FLEXÍVEL</t>
  </si>
  <si>
    <t>CABO 6,00MM2 - ISOLAMENTO PARA 1,0KV - CLASSE 4 - FLEXÍVEL</t>
  </si>
  <si>
    <t>CABO 4,00MM2 - ISOLAMENTO PARA 1,0KV - CLASSE 4 - FLEXÍVEL</t>
  </si>
  <si>
    <t>CABO COBRE FLEXÍVEL, ISOL. 750V NÃO HALOGENADO, ATICHAMA - 2,5MM2</t>
  </si>
  <si>
    <t>CABO FLEXÍVEL PVC-750V - 2 CONDUTORES - 1,5MM2</t>
  </si>
  <si>
    <t>LUMINARIA LED REFLETOR RETANGULAR BIVOLT, LUZ BRANCA, 10 W</t>
  </si>
  <si>
    <t>LUMINÁRIA DE EMERGÊNCIA AUTÔNOMA COM 2 PROJETORES 55W/12VCC</t>
  </si>
  <si>
    <t>DISJUNTOR BIPOLAR TIPO DIN, CORRENTE NOMINAL DE 25A - FORNECIMENTO E INSTALAÇÃO. AF_10/2020</t>
  </si>
  <si>
    <t>MINI DISJUNTOR - TIPO EUROPEU (IEC) - TRIPOLAR 100A</t>
  </si>
  <si>
    <t>TOMADA 3P+T 32A - 600/690V TIPO INDUSTRIAL</t>
  </si>
  <si>
    <t>TOMADA SIMPLES, 2P+T, 20A</t>
  </si>
  <si>
    <t>TOMADA 2P+T 10A, 250V (APENAS MODULO)</t>
  </si>
  <si>
    <t>CONDULETE DE ALUMÍNIO, TIPO E, PARA ELETRODUTO DE AÇO GALVANIZADO DN 32 MM (1 1/4''), APARENTE - FORNECIMENTO E INSTALAÇÃO. AF_10/2022</t>
  </si>
  <si>
    <t>ELETROCALHA LISA GALVANIZADA ELETROLÍTICA CHAPA 14 - 100X50MM COM TAMPA E INSTALAÇÃO</t>
  </si>
  <si>
    <t>QUADRO DE DISTRIBUIÇÃO DE ENERGIA EM CHAPA DE AÇO GALVANIZADO, DE EMBUTIR, COM BARRAMENTO TRIFÁSICO, PARA 30 DISJUNTORES DIN 150A - FORNECIMENTO E INSTALAÇÃO. AF_10/2020</t>
  </si>
  <si>
    <t>(COMPOSIÇÃO REPRESENTATIVA) DO SERVIÇO DE INSTALAÇÃO DE TUBOS DE PVC, SÉRIE R, ÁGUA PLUVIAL, DN 150 MM (INSTALADO EM CONDUTORES VERTICAIS), INCLUSIVE CONEXÕES, CORTES E FIXAÇÕES, PARA PRÉDIOS. AF_10/2015</t>
  </si>
  <si>
    <t>LUVA COM BUCHA DE LATÃO, PVC, SOLDÁVEL, DN 25MM X 3/4 , INSTALADO EM RAMAL DE DISTRIBUIÇÃO DE ÁGUA - FORNECIMENTO E INSTALAÇÃO. AF_06/2022</t>
  </si>
  <si>
    <t>CAIXA DE GORDURA, ALVENARIA DE TIJOLOS MACIÇOS COMUNS - 60X60CM</t>
  </si>
  <si>
    <t>ESCAVAÇÃO MECANIZADA DE VALA COM PROF. ATÉ 1,5 M (MÉDIA MONTANTE E JUSANTE/UMA COMPOSIÇÃO POR TRECHO), ESCAVADEIRA (0,8 M3),LARG. MENOR QUE 1,5 M, EM SOLO DE MOLE, EM LOCAIS COM ALTO NÍVEL DE INTERFERÊNCIA. AF_02/2021</t>
  </si>
  <si>
    <t>REGISTRO DE GAVETA BRUTO, LATÃO, ROSCÁVEL, 1" - FORNECIMENTO E INSTALAÇÃO. AF_08/2021</t>
  </si>
  <si>
    <t>REGISTRO DE GAVETA BRUTO, LATÃO, ROSCÁVEL, 1 1/2" - FORNECIMENTO E INSTALAÇÃO. AF_08/2021</t>
  </si>
  <si>
    <t>TORNEIRA METALICA CROMADA PARA JARDIM / TANQUE, COM BICO PLASTICO, CANO LONGO, DE PAREDE, PADRAO POPULAR / USO GERAL , 1/2 " OU 3/4 " (REF 1153 / 1130)</t>
  </si>
  <si>
    <t>TORNEIRA METALICA CROMADA DE PAREDE LONGA PARA LAVATORIO, COM AREJADOR, ACIONAMENTO ALAVANCA, 1/4 DE VOLTA (REF 1178)</t>
  </si>
  <si>
    <t>FORNECIMENTO E ASSENTAMENTO DE TUBO DE PVC RÍGIDO, COR BRANCA, PARA ESGOTO, PONTA E BOLSA - DIÂMETRO 100MM (4")</t>
  </si>
  <si>
    <t>TUBO PVC, SERIE NORMAL, ESGOTO PREDIAL, DN 50 MM, FORNECIDO E INSTALADO EM RAMAL DE DESCARGA OU RAMAL DE ESGOTO SANITÁRIO. AF_08/2022</t>
  </si>
  <si>
    <t>(COMPOSIÇÃO REPRESENTATIVA) LIGAÇÃO PREDIAL DE ESGOTO, REDE DN 150 MM, COLETOR PREDIAL DN 100 MM, L = 6,0 M, LARGURA DA VALA = 0,65 M; COM SELIM E CURVA 90 GRAUS; ESCAVAÇÃO MANUAL, PREPARO DE FUNDO DE VALA E REATERRO COMPACTADO. AF_06/2022</t>
  </si>
  <si>
    <t>TANQUE DE LOUÇA BRANCA COM COLUNA, 30L OU EQUIVALENTE, INCLUSO SIFÃO FLEXÍVEL EM PVC, VÁLVULA PLÁSTICA E TORNEIRA DE PLÁSTICO - FORNECIMENTO E INSTALAÇÃO. AF_01/2020</t>
  </si>
  <si>
    <t>LAVATÓRIO DE LOUÇA BRANCA, SEM COLUNA, CAPACIDADE MÍNIMA 5L, EXCLUSIVE TORNEIRA</t>
  </si>
  <si>
    <t>VASO SANITARIO SIFONADO CONVENCIONAL COM LOUÇA BRANCA - FORNECIMENTO E INSTALAÇÃO. AF_01/2020</t>
  </si>
  <si>
    <t>GUARDA-CORPO DE AÇO GALVANIZADO DE 1,10M DE ALTURA, MONTANTES TUBULARES DE 1.1/2 ESPAÇADOS DE 1,20M, TRAVESSA SUPERIOR DE 2 , GRADIL FORMADO POR BARRAS CHATAS EM FERRO DE 32X4,8MM, FIXADO COM CHUMBADOR MECÂNICO. AF_04/2019_PS</t>
  </si>
  <si>
    <t>JANELA MAXIM AR, EM ALUMINIO PERFIL 25, 60 X 80 CM (A X L), ACABAMENTO BRANCO OU BRILHANTE, BATENTE DE 4 A 5 CM, COM VIDRO, SEM GUARNICAO/ALIZAR</t>
  </si>
  <si>
    <t>ESCAVAÇÃO MECANIZADA DE VALA COM PROFUNDIDADE ATÉ 1,5 M (MÉDIA MONTANTE E JUSANTE/UMA COMPOSIÇÃO POR TRECHO), RETROESCAV. (0,26 M3), LARGURA MENOR QUE 0,8 M, EM SOLO DE 1A CATEGORIA, LOCAIS COM BAIXO NÍVEL DE INTERFERÊNCIA. AF_02/2021</t>
  </si>
  <si>
    <t>AR CONDICIONADO SPLIT INVERTER, HI-WALL (PAREDE), 12000 BTU/H, CICLO FRIO - FORNECIMENTO E INSTALAÇÃO. AF_11/2021_PE</t>
  </si>
  <si>
    <t>CAIXA DE PASSAGEM EM ALUMÍNIO COM TAMPA E VEDAÇÃO 30 X 30 CM</t>
  </si>
  <si>
    <t>ELETRODUTO DE AÇO GALVANIZADO ELETROLÍTICO, TIPO LEVE I - 2"</t>
  </si>
  <si>
    <t>PROJETOR PARA USO EXTERNO PARA LAMPADA DE LED DE 150 W COM LAMPADA - FORMATO RETANGULAR, CORPO DE ALUMINIO E DIFUSOR DE VIDRO- PROTOTIPO COMERCIAL(INTRAL )</t>
  </si>
  <si>
    <t>ADAPTADOR COM FLANGE E ANEL DE VEDAÇÃO, PVC, SOLDÁVEL, DN 25 MM X 3/4 , INSTALADO EM RESERVAÇÃO DE ÁGUA DE EDIFICAÇÃO QUE POSSUA RESERVATÓRIO DE FIBRA/FIBROCIMENTO FORNECIMENTO E INSTALAÇÃO. AF_06/2016</t>
  </si>
  <si>
    <t>TORNEIRA CROMADA 1/2 OU 3/4 PARA TANQUE, PADRÃO MÉDIO - FORNECIMENTO E INSTALAÇÃO. AF_01/2020</t>
  </si>
  <si>
    <t>FORNECIMENTO DE ESTRUTURA METÁLICA PARA COBERTURA</t>
  </si>
  <si>
    <t>REGISTRO DE GAVETA BRUTO, LATÃO, ROSCÁVEL, 3/4" - FORNECIMENTO E INSTALAÇÃO. AF_08/2021</t>
  </si>
  <si>
    <t>TUBO DE PVC RÍGIDO, SOLDÁVEL (LINHA ÁGUA) - 50MM (1 1/2")</t>
  </si>
  <si>
    <t>CAIXA D'ÁGUA DE POLIETILENO 15000 L</t>
  </si>
  <si>
    <t>KG</t>
  </si>
  <si>
    <t>DPS - DISPOSITIVO PROTEÇÃO CONTRA SURTOS 275V - 40KA</t>
  </si>
  <si>
    <t>SWITCH - 24 PORTAS - INSTALADO</t>
  </si>
  <si>
    <t>TOMADA RJ 45 PARA INFORMÁTICA COM PLACA</t>
  </si>
  <si>
    <t>BARRA CHATA DE ALUMÍNIO TIPO FITA 1/4" X 3/4"</t>
  </si>
  <si>
    <t>CABO DE COBRE NÚ, PARA ATERRAMENTO - 35,00MM2</t>
  </si>
  <si>
    <t>CABO DE COBRE NÚ, PARA ATERRAMENTO - 50,00MM2</t>
  </si>
  <si>
    <t>ELETRODUTO DE PVC RÍGIDO, ROSCÁVEL - 25MM (3/4")</t>
  </si>
  <si>
    <t>CARTUCHO PARA CONEXÃO EXOTERMICA CABO/ CABO</t>
  </si>
  <si>
    <t>TERMINAL OU CONECTOR DE PRESSÃO - PARA CABO 35MM2</t>
  </si>
  <si>
    <t>REATERRO DE VALAS, INCLUSIVE COMPACTAÇÃO</t>
  </si>
  <si>
    <t>CA.09 - CAIXILHO EM ALUMÍNIO ANODIZADO - MAXIMAR</t>
  </si>
  <si>
    <t>LIMPEZA GERAL DA OBRA</t>
  </si>
  <si>
    <t>CAIXA DE GORDURA COM CESTO DE LIMPEZA EM PVC
100MM - TIGRE OU SIMILAR</t>
  </si>
  <si>
    <t>PAVIMENTAÇÃO</t>
  </si>
  <si>
    <t>CONCRETO BETUMINOSO USINADO A QUENTE (CBUQ) PARA PAVIMENTACAO ASFALTICA, PADRAO DNIT, FAIXA C, COM CAP 50/70 - AQUISICAO POSTO USINA</t>
  </si>
  <si>
    <t>IMPRIMAÇÃO BETUMINOSA LIGANTE</t>
  </si>
  <si>
    <t>ABERTURA DE CAIXA ATÉ 25CM, INCLUI ESCAVAÇÃO, COMPACTAÇÃO, TRANSPORTE E PREPARO DO SUB-LEITO</t>
  </si>
  <si>
    <t>ILUMINAÇÃO</t>
  </si>
  <si>
    <t>SINALIZAÇÃO VIÁRIA</t>
  </si>
  <si>
    <t>SINALIZAÇÃO VERTICAL</t>
  </si>
  <si>
    <t>IMPRIMAÇÃO BETUMINOSA IMPERMEABILIZANTE</t>
  </si>
  <si>
    <t>CABO 150,00MM2 - ISOLAMENTO PARA 1,0KV - CLASSE 4 - FLEXÍVEL</t>
  </si>
  <si>
    <t>PORTA EM ALUMÍNIO ANODIZ. COMUM - 2 FOLHAS DE ABRIR H=2,1M-L=2,0M-MET.VIDR/MET.ALUM.-LINH.30-S/VIDR- COMPL.C/BAT. PRON.P/ INST</t>
  </si>
  <si>
    <t>PORTA DE ABRIR EM ALUMINIO COM LAMBRI HORIZONTAL/LAMINADA, ACABAMENTO ANODIZADO
NATURAL, SEM GUARNICAO/ALIZAR/VISTA</t>
  </si>
  <si>
    <t>VÁLVULA DE DESCARGA METÁLICA, BASE 1 1/2", ACABAMENTO METALICO CROMADO - FORNECIMENTO E INSTALAÇÃO. AF_08/2021</t>
  </si>
  <si>
    <t>DUCHA / CHUVEIRO METALICO, DE PAREDE, ARTICULAVEL, COM BRACO/CANO, SEM DESVIADOR</t>
  </si>
  <si>
    <t>CAIXA D´ÁGUA EM POLIÉSTER REFORÇADO COM FIBRA DE VIDRO, 7000 LITROS - FORNECIMENTO E INSTALAÇÃO. AF_06/2021</t>
  </si>
  <si>
    <t>TUBO DE PVC RÍGIDO, SOLDÁVEL (LINHA ÁGUA) - 60MM (2")</t>
  </si>
  <si>
    <t>PAREDE COM PLACAS DE GESSO ACARTONADO (DRYWALL), PARA USO INTERNO, COM DUAS FACES DUPLAS E ESTRUTURA METÁLICA COM GUIAS DUPLAS, COM VÃOS. AF_06/2017_PS</t>
  </si>
  <si>
    <t>PINTURA DE PISO COM TINTA ACRÍLICA, APLICAÇÃO MANUAL, 2 DEMÃOS, INCLUSO FUNDO PREPARADOR. AF_05/2021</t>
  </si>
  <si>
    <t>MICTÓRIO COLETIVO DE AÇO INOXIDÁVEL - COMPRIMENTO 0/2000MM</t>
  </si>
  <si>
    <t>LAVATÓRIO/BEBEDOURO COLETIVO EM CHAPA DE AÇO INOXIDÁVEL MED. (200X80)CM</t>
  </si>
  <si>
    <t>TELHA DE FIBROCIMENTO ONDULADA E = 8 MM, DE 1,83 X 1,10 M (SEM AMIANTO)</t>
  </si>
  <si>
    <t>AQUECEDOR SOLAR COMPACTO, KIT PARA 1 COLETOR SOLAR EM VIDRO TEMPERADO E SERPENTINA EM TUBO DE COBRE COM SUPORTE, RESERVATÓRIO, FIXAÇÕES E TUBOS - FORNECIMENTO E INSTALAÇÃO. AF_12/2021</t>
  </si>
  <si>
    <t>FORRO EM RÉGUA DE PVC DE 200MM - COLOCADO</t>
  </si>
  <si>
    <t>LÂMPADA DE LED TUBULAR T8 - 18/20W</t>
  </si>
  <si>
    <t>LUMINÁRIA COMERCIAL DE SOBREPOR COM DIFUSOR TRANSPARENTE OU FOSCO PARA 2 LÂMPADAS TUBULARES DE LED 18/20W - COMPLETA</t>
  </si>
  <si>
    <t>PINTURA COM TERMOPLÁSTICO</t>
  </si>
  <si>
    <t>PINTURA A FRIO COM TINTA ACRÍLICA</t>
  </si>
  <si>
    <t xml:space="preserve">REGULARIZAÇÃO E COMPACTAÇÃO DE RUAS DE TERRA </t>
  </si>
  <si>
    <t>OBRAS DE REGULARIZAÇÃO, ADEQUAÇÕES E MELHORIAS NO PORTO DE SÃO SEBASTIÃO</t>
  </si>
  <si>
    <t>DRENAGEM</t>
  </si>
  <si>
    <t>ILUMINAÇÃO DO PÁTIO</t>
  </si>
  <si>
    <t>INSTALAÇÃO ELETRICA</t>
  </si>
  <si>
    <t>FECHAMENTOS E CERCAS</t>
  </si>
  <si>
    <t>CONCERTINA CLIPADA (DUPLA) EM ACO GALVANIZADO DE ALTA RESISTENCIA, COM ESPIRAL DE 300 MM, D = 2,76 MM</t>
  </si>
  <si>
    <t>HASTE DE ACO GALVANIZADO PARA FIXACAO DE CONCERTINA 2 "/3 M</t>
  </si>
  <si>
    <t>uni</t>
  </si>
  <si>
    <t>ELABORAÇÃO DE PROJETO DE CABINE PRIMÁRIA E SECUNDÁRIA</t>
  </si>
  <si>
    <t>FORNECIMENTO E INSTALAÇÃO DE CABEAMENTO DE MÉDIA TENSÃO INCLUINDO INFRAESTRUTURRA</t>
  </si>
  <si>
    <t>FORNECIMENTO E INSTALAÇÃO DE QGBT E CABEAMENTO DE ALIMENTAÇÃO DO KGBT</t>
  </si>
  <si>
    <t>vb</t>
  </si>
  <si>
    <t>h</t>
  </si>
  <si>
    <t xml:space="preserve">DEFENSAS PARA ATRACAÇÃO </t>
  </si>
  <si>
    <t>unid</t>
  </si>
  <si>
    <t>CAIXA SEPARADORA DE ÁGUA E ÓLEO 10.000L/H</t>
  </si>
  <si>
    <t>ALVENARIA DE BLOCOS DE CONCRETO ESTRUTURAL 14X19X39 CM (ESPESSURA 14 CM), FBK = 4,5 MPA, UTILIZANDO COLHER DE PEDREIRO</t>
  </si>
  <si>
    <t>FORMA COMUM DE MADEIRA</t>
  </si>
  <si>
    <t>un</t>
  </si>
  <si>
    <t>ELETRODUTO FLEXÍVEL CORRUGADO, PEAD, DN 90 (3"), PARA REDE ENTERRADA DE DISTRIBUIÇÃO DE ENERGIA ELÉTRICA - FORNECIMENTO E INSTALAÇÃO</t>
  </si>
  <si>
    <t>ELETRODUTO FLEXÍVEL CORRUGADO, PEAD, DN 100 (4"), PARA REDE ENTERRADA DE DISTRIBUIÇÃO DE ENERGIA ELÉTRICA - FORNECIMENTO E INSTALAÇÃO</t>
  </si>
  <si>
    <t>INSTALAÇÃO ELÉTRICA E ATERRAMENTO</t>
  </si>
  <si>
    <t>TAMPÃO DE FERRO FUNDIDO DÚCTIL CLASSE MÍNIMA 400 (40T) D=600 MM</t>
  </si>
  <si>
    <t>CABO 185,00MM2 - ISOLAMENTO PARA 1,0KV - CLASSE 4 - FLEXÍVEL</t>
  </si>
  <si>
    <t>PRÉDIO ADMINISTRATIVO</t>
  </si>
  <si>
    <t>INSTALAÇÕES ELÉTRICAS</t>
  </si>
  <si>
    <t>DEFENSA TIPO CILINDRICA AXIAL 1450H</t>
  </si>
  <si>
    <t>UNIDADE DE MÓDULO HABITÁVEL, INCLUINDO INSTALAÇÃO ELÉTRICA E HIDRÁULICA</t>
  </si>
  <si>
    <t>CAIXA PARA BOCA DE LOBO COMBINADA COM GRELHA RETANGULAR, EM ALVENARIA COM BLOCOS DE CONCRETO, DIMENSÕES INTERNAS: 1,3X1X1,2 M. AF_12/2020</t>
  </si>
  <si>
    <t>POSTE DE 15,0m RETO GALVANIZADO A FOGO ESPECIAL COM BASE</t>
  </si>
  <si>
    <t>CRUZETA EM AÇO GALVANIZADO À FOGO PARA FIXAÇÃO DE 3 REFLETORES</t>
  </si>
  <si>
    <t>REFLETOR LUM LED HP 400/750 090 1 090-305V6106</t>
  </si>
  <si>
    <t>CAIXA DE PASSAGEM DE CONCRETO 50X50X60</t>
  </si>
  <si>
    <t>HASTE TERRA 2,40m COBREADA C/ TERMINAIS</t>
  </si>
  <si>
    <t>CABO PP 4 VIAS 3F+T</t>
  </si>
  <si>
    <t>FORNECIMENTO E ASSENTAMENTO DE TUBOS DE CONCRETO ARMADO, DIÂMETRO 60CM - TIPO PA-3</t>
  </si>
  <si>
    <t>FORNECIMENTO E ASSENTAMENTO DE TUBOS DE CONCRETO ARMADO, DIÂMETRO 100CM - TIPO PA-3</t>
  </si>
  <si>
    <t>FORNECIMENTO E ASSENTAMENTO DE TUBOS DE CONCRETO ARMADO, DIÂMETRO 80CM - TIPO PA-3</t>
  </si>
  <si>
    <t>ADEQUAÇÕES DE ALVENARIAS E ALAMBRADOS</t>
  </si>
  <si>
    <t>DEMOLIÇÃO DE ALVENARIA DE BLOCO FURADO, DE FORMA MANUAL, SEM REAPROVEITAMENTO. AF_12/2017</t>
  </si>
  <si>
    <t>CHAPISCO APLICADO EM ALVENARIA (SEM PRESENÇA DE VÃOS) E ESTRUTURAS DE CONCRETO DE FACHADA, COM COLHER DE PEDREIRO. ARGAMASSA TRAÇO 1:3 COM PREPARO EM BETONEIRA 400L. AF_06/2014</t>
  </si>
  <si>
    <t>EMBOÇO OU MASSA ÚNICA EM ARGAMASSA TRAÇO 1:2:8, PREPARO MANUAL, APLICADA MANUALMENTE
ESPESSURA DE 25 MM. AF_06/2014</t>
  </si>
  <si>
    <t>RECOLOCAÇÃO DE ESQUADRIAS METÁLICAS EM GERAL, PORTAS OU CAIXILHOS</t>
  </si>
  <si>
    <t>QUADRO DE DISTRIBUIÇÃO DE ENERGIA EM CHAPA DE AÇO GALVANIZADO, DE EMBUTIR, COM BARRAMENTO TRIFÁSICO, PARA 18 DISJUNTORES DIN 100A - FORNECIMENTO E INSTALAÇÃO. AF_10/2020</t>
  </si>
  <si>
    <t>LUMINÁRIA DE EMERGÊNCIA AUTÔNOMA COM 30 LEDS - 2W - AUTONOMIA MIN. 3H - COMPLETA</t>
  </si>
  <si>
    <t>ELETRODUTO/DUTO PEAD FLEXIVEL PAREDE SIMPLES, CORRUGACAO HELICOIDAL, COR PRETA, SEM ROSCA, DE 3", PARA CABEAMENTO SUBTERRANEO (NBR 15715)</t>
  </si>
  <si>
    <t>CABO DE COBRE, FLEXIVEL, CLASSE 4 OU 5, ISOLACAO EM PVC/A, ANTICHAMA BWF-B, 1 CONDUTOR, 450/750 V, SECAO NOMINAL 6 MM2</t>
  </si>
  <si>
    <t>CABO DE COBRE FLEXÍVEL ISOLADO, 2,5 MM², ANTI-CHAMA 450/750 V, PARA CIRCUITOS TERMINAIS - FORNECIMENTO E INSTALAÇÃO. AF_12/2015</t>
  </si>
  <si>
    <t>TOMADA DE EMBUTIR (1 MÓDULO), 2P+T 10 A, INCLUINDO SUPORTE E PLACA - FORNECIMENTO E INSTALAÇÃO. AF_12/2015</t>
  </si>
  <si>
    <t>TOMADA 2P+T de 20 A - 250 V, COMPLETA</t>
  </si>
  <si>
    <t>cj</t>
  </si>
  <si>
    <t>CONJUNTO 1 INTERRUPTOR SIMPLES E 1 TOMADA 2P+T DE 10 A, COMPLETO</t>
  </si>
  <si>
    <t>TOMADA PARA TELEFONE DE 4 POLOS PADRÃO TELEBRÁS</t>
  </si>
  <si>
    <t xml:space="preserve">TOMADA DE REDE RJ45 - FORNECIMENTO E INSTALAÇÃO. </t>
  </si>
  <si>
    <t>PROTEÇÃO PARA SEGURANÇA DOS GUARDAS</t>
  </si>
  <si>
    <t>GAVETA PASSA VOLUMES III FUZIL 50X20X50</t>
  </si>
  <si>
    <t>PORTA DE SEGURANÇA BLINDADA 1/2 VISOR 85X210</t>
  </si>
  <si>
    <t>INTERCOMUNICADOR</t>
  </si>
  <si>
    <t>CHAPA PARA REVESTIMENTO EM ALVENARIA NÍVEL III A</t>
  </si>
  <si>
    <t>REVESTIMENTOS E PINTURAS</t>
  </si>
  <si>
    <t>HIDROJATEAMENTO PARA LIMPEZA DE SUPERFÍCIES</t>
  </si>
  <si>
    <t>REVESTIMENTO CERAMICO ESMALTADO EXTRA, PEI MAIOR OU IGUAL A 4, FORMATO MENOR OU IGUAL A 2025 CM2</t>
  </si>
  <si>
    <t>ADEQUAÇÃO DE ESTACIONAMENTO</t>
  </si>
  <si>
    <t>REGULARIZAÇÃO E COMPACTAÇÃO MECANIZADA DE SUPERFÍCIE SEM CONTROLE DE PROCTOR NORMAL</t>
  </si>
  <si>
    <t>EXECUÇÃO DE ESTACIONAMENTO EM PISO INTERTRAVADO, COM BLOCO 16 FACES DE 22 X 11 CM, ESPESSURA 8 CM</t>
  </si>
  <si>
    <t>BATE PNEU EM TUBO DE AÇO GALVANIZADO D=3" C=2,50M</t>
  </si>
  <si>
    <t>BICICLETÁRIO EM AÇO GALVANIZADO COM PINTURA EM ESMALTE SINTÉTICO 05 VAGAS</t>
  </si>
  <si>
    <t>ADEQUAÇÃO PROJETADA</t>
  </si>
  <si>
    <t>CONDULETE DE ALUMÍNIO, TIPO X, PARA ELETRODUTO DE AÇO GALVANIZADO DN 20 MM (3/4''), APARENTE - FORNECIMENTO E INSTALAÇÃO. AF_10/2022</t>
  </si>
  <si>
    <t>ELETRODUTO DE AÇO GALVANIZADO A FOGO, TIPO SEMI-PESADO/ MÉDIO - 3/4"</t>
  </si>
  <si>
    <t>EXECUÇÃO DE SARJETÃO DE CONCRETO USINADO, MOLDADA IN LOCO EM TRECHO RETO, 100 CM BASE X 20 CM ALTURA. AF_06/2016</t>
  </si>
  <si>
    <t>ADEQUAÇÃO DE PRÉDIOS OPERACIONAIS PÁTIO 3</t>
  </si>
  <si>
    <t>4.4.8</t>
  </si>
  <si>
    <t>4.4.9</t>
  </si>
  <si>
    <t>4.4.10</t>
  </si>
  <si>
    <t>4.4.11</t>
  </si>
  <si>
    <t>4.4.12</t>
  </si>
  <si>
    <t>4.4.13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</si>
  <si>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</si>
  <si>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</si>
  <si>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</si>
  <si>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</si>
  <si>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</si>
  <si>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</si>
  <si>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</si>
  <si>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</si>
  <si>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</si>
  <si>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</si>
  <si>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</si>
  <si>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</si>
  <si>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</si>
  <si>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</si>
  <si>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</si>
  <si>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</si>
  <si>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</si>
  <si>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</si>
  <si>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</si>
  <si>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</si>
  <si>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</si>
  <si>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</si>
  <si>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</si>
  <si>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</si>
  <si>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</si>
  <si>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7.3</t>
  </si>
  <si>
    <t>7.3.1</t>
  </si>
  <si>
    <t>7.3.2</t>
  </si>
  <si>
    <t>7.3.3</t>
  </si>
  <si>
    <t>7.3.4</t>
  </si>
  <si>
    <t>7.3.5</t>
  </si>
  <si>
    <t>7.3.6</t>
  </si>
  <si>
    <t>7.4</t>
  </si>
  <si>
    <t>7.4.8</t>
  </si>
  <si>
    <t>7.4.3</t>
  </si>
  <si>
    <t>7.4.4</t>
  </si>
  <si>
    <t>7.4.5</t>
  </si>
  <si>
    <t>7.4.6</t>
  </si>
  <si>
    <t>7.4.7</t>
  </si>
  <si>
    <t>7.4.9</t>
  </si>
  <si>
    <t>7.4.10</t>
  </si>
  <si>
    <t>7.5</t>
  </si>
  <si>
    <t>7.5.1</t>
  </si>
  <si>
    <t>7.5.2</t>
  </si>
  <si>
    <t>7.5.3</t>
  </si>
  <si>
    <t>7.5.4</t>
  </si>
  <si>
    <t>8.1</t>
  </si>
  <si>
    <t>8.1.1</t>
  </si>
  <si>
    <t>8.1.2</t>
  </si>
  <si>
    <t>8.2</t>
  </si>
  <si>
    <t>8.2.1</t>
  </si>
  <si>
    <t>8.2.2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</si>
  <si>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</si>
  <si>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</si>
  <si>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</si>
  <si>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</si>
  <si>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</si>
  <si>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</si>
  <si>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</si>
  <si>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</si>
  <si>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</si>
  <si>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</si>
  <si>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</si>
  <si>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</si>
  <si>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</si>
  <si>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</si>
  <si>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</si>
  <si>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</si>
  <si>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</si>
  <si>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</si>
  <si>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9.3</t>
  </si>
  <si>
    <t>9.3.1</t>
  </si>
  <si>
    <t>9.3.2</t>
  </si>
  <si>
    <t>9.3.3</t>
  </si>
  <si>
    <t>9.3.4</t>
  </si>
  <si>
    <t>9.3.5</t>
  </si>
  <si>
    <t>9.4</t>
  </si>
  <si>
    <t>9.4.1</t>
  </si>
  <si>
    <t>9.4.2</t>
  </si>
  <si>
    <t>9.4.3</t>
  </si>
  <si>
    <t>9.4.4</t>
  </si>
  <si>
    <t>9.4.5</t>
  </si>
  <si>
    <t>9.4.6</t>
  </si>
  <si>
    <t>9.4.7</t>
  </si>
  <si>
    <t>9.5</t>
  </si>
  <si>
    <t>9.5.1</t>
  </si>
  <si>
    <t>9.5.2</t>
  </si>
  <si>
    <t>9.5.3</t>
  </si>
  <si>
    <t>9.5.4</t>
  </si>
  <si>
    <t>9.5.5</t>
  </si>
  <si>
    <t>9.5.6</t>
  </si>
  <si>
    <t>9.5.7</t>
  </si>
  <si>
    <t>9.5.8</t>
  </si>
  <si>
    <t>9.5.9</t>
  </si>
  <si>
    <t>9.5.10</t>
  </si>
  <si>
    <t>9.5.11</t>
  </si>
  <si>
    <t>9.5.12</t>
  </si>
  <si>
    <t>9.5.13</t>
  </si>
  <si>
    <t>9.5.14</t>
  </si>
  <si>
    <t>9.5.15</t>
  </si>
  <si>
    <t>9.5.16</t>
  </si>
  <si>
    <t>9.5.17</t>
  </si>
  <si>
    <t>9.5.18</t>
  </si>
  <si>
    <t>9.5.19</t>
  </si>
  <si>
    <t>9.5.20</t>
  </si>
  <si>
    <t>9.5.21</t>
  </si>
  <si>
    <t>9.6</t>
  </si>
  <si>
    <t>9.6.1</t>
  </si>
  <si>
    <t>9.6.2</t>
  </si>
  <si>
    <t>9.6.3</t>
  </si>
  <si>
    <t>9.6.4</t>
  </si>
  <si>
    <t>9.6.5</t>
  </si>
  <si>
    <t>9.6.6</t>
  </si>
  <si>
    <t>9.6.7</t>
  </si>
  <si>
    <t>9.6.8</t>
  </si>
  <si>
    <t>9.7</t>
  </si>
  <si>
    <t>9.7.1</t>
  </si>
  <si>
    <t>9.7.2</t>
  </si>
  <si>
    <t>9.7.3</t>
  </si>
  <si>
    <t>9.7.4</t>
  </si>
  <si>
    <t>9.7.5</t>
  </si>
  <si>
    <t>9.7.6</t>
  </si>
  <si>
    <t>9.7.7</t>
  </si>
  <si>
    <t>9.7.8</t>
  </si>
  <si>
    <t>9.7.9</t>
  </si>
  <si>
    <t>9.7.10</t>
  </si>
  <si>
    <t>9.7.11</t>
  </si>
  <si>
    <t>9.7.12</t>
  </si>
  <si>
    <t>9.7.13</t>
  </si>
  <si>
    <t>9.7.14</t>
  </si>
  <si>
    <t>9.7.15</t>
  </si>
  <si>
    <t>9.7.16</t>
  </si>
  <si>
    <t>9.7.17</t>
  </si>
  <si>
    <t>9.7.18</t>
  </si>
  <si>
    <t>9.7.19</t>
  </si>
  <si>
    <t>9.7.20</t>
  </si>
  <si>
    <t>9.7.21</t>
  </si>
  <si>
    <t>9.7.22</t>
  </si>
  <si>
    <t>9.7.23</t>
  </si>
  <si>
    <t>9.7.24</t>
  </si>
  <si>
    <t>9.7.25</t>
  </si>
  <si>
    <t>9.7.26</t>
  </si>
  <si>
    <t>9.8</t>
  </si>
  <si>
    <t>9.8.1</t>
  </si>
  <si>
    <t>9.8.2</t>
  </si>
  <si>
    <t>9.8.3</t>
  </si>
  <si>
    <t>9.8.4</t>
  </si>
  <si>
    <t>9.8.5</t>
  </si>
  <si>
    <t>9.8.6</t>
  </si>
  <si>
    <t>9.8.7</t>
  </si>
  <si>
    <t>9.8.8</t>
  </si>
  <si>
    <t>9.8.9</t>
  </si>
  <si>
    <t>9.8.10</t>
  </si>
  <si>
    <t>9.9</t>
  </si>
  <si>
    <t>9.9.1</t>
  </si>
  <si>
    <t>9.9.2</t>
  </si>
  <si>
    <t>9.9.3</t>
  </si>
  <si>
    <t>9.9.4</t>
  </si>
  <si>
    <t>9.9.5</t>
  </si>
  <si>
    <t>9.10</t>
  </si>
  <si>
    <t>9.10.1</t>
  </si>
  <si>
    <t>9.10.2</t>
  </si>
  <si>
    <t>9.10.3</t>
  </si>
  <si>
    <t>10.1</t>
  </si>
  <si>
    <t>11.1</t>
  </si>
  <si>
    <t>11.2</t>
  </si>
  <si>
    <t>OBRA:</t>
  </si>
  <si>
    <t>QUADRO DE TOMADAS INDUSTRIAL</t>
  </si>
  <si>
    <t>FORNECIMENTO DOS QUADROS DE BAIXA TENSÃO E MEDIDORES</t>
  </si>
  <si>
    <t>CHUMBADOR EM AÇO COM ROSCA DE 1"X600mm</t>
  </si>
  <si>
    <t>CAIXA DE PASSAGEM DE CONCRETO 50X50X60 COM TAMPA</t>
  </si>
  <si>
    <t>4.6.5</t>
  </si>
  <si>
    <t>4.6.6</t>
  </si>
  <si>
    <t>4.6.7</t>
  </si>
  <si>
    <t>CAIXA DE PASSAGEM 1,0x1,0x1,0m CONCRETO</t>
  </si>
  <si>
    <t>JANELA BLINDADA FIXO III FUZIL 280X120 (01 unidade)</t>
  </si>
  <si>
    <t>JANELA BLINDADA FIXO III FUZIL 200X120 (02 unidades)</t>
  </si>
  <si>
    <t>LOCACAO DE ANDAIME METALICO TIPO FACHADEIRO, LARGURA DE 1,20 M X ALTURA DE 2,0 M POR PAINEL, INCLUINDO DIAGONAIS EM X, BARRAS DE LIGACAO, SAPATAS E DEMAIS ITENS NECESSARIOS A MONTAGEM</t>
  </si>
  <si>
    <t>m²/mês</t>
  </si>
  <si>
    <t xml:space="preserve">MONTAGEM E DESMONTAGEM DE ANDAIME TUBULAR TIPO TORRE </t>
  </si>
  <si>
    <t>VERGA MOLDADA IN LOCO EM CONCRETO PARA PORTAS COM MAIS DE 1,5 M DE VÃO</t>
  </si>
  <si>
    <t>FORNECIMENTO DE TAMPÃO - GRELHA DE FERRO FUNDIDO DÚCTIL CLASSE MÍNIMA 400 (40T) D=600MM - NBR 10160 NÃO ARTICULADO - P/ GAL. ÁGUAS PLUV.</t>
  </si>
  <si>
    <t>INTERRUPTOR SIMPLES (3 MÓDULOS), 10A/250V, INCLUINDO SUPORTE E PLACA - FORNECIMENTO E INSTALAÇÃO.</t>
  </si>
  <si>
    <t>ARMAÇÃO PARA EXECUÇÃO DE RADIER, PISO DE CONCRETO OU LAJE SOBRE SOLO, COM USO DE TELA Q-196.</t>
  </si>
  <si>
    <t>APICOAMENTO DE SUPERFÍCIES</t>
  </si>
  <si>
    <t>SOLEIRA/ PEITORIL EM MARMORE, POLIDO, BRANCO COMUM</t>
  </si>
  <si>
    <t>REJUNTAMENTO EM PLACAS CERÂMICAS COM ARGAMASSA INDUSTRIALIZADA</t>
  </si>
  <si>
    <t>TUBO GALVANIZADO PARA INSTALAÇÃO DE PLACAS ALTURA 3,0M</t>
  </si>
  <si>
    <t>TELHAMENTO REMOVIVEL EM CHAPA GALVANIZADA AUTOPORTANTE, PREFIL TRAPEZOIDAL, COM ESPESSURA 0,8 MM E ALTURA 120MM</t>
  </si>
  <si>
    <t>4.2.10</t>
  </si>
  <si>
    <t>4.2.11</t>
  </si>
  <si>
    <t>4.2.12</t>
  </si>
  <si>
    <t>4.2.13</t>
  </si>
  <si>
    <t>EXAUSTOR EOLICO 24" 600mm - ALETAS EM DURALUMINIO BRILHANTE</t>
  </si>
  <si>
    <t>ALAMBRADO PARA QUADRA POLIESPORTIVA, ESTRUTURADO POR TUBOS DE ACO GALVANIZADO, (MONTANTES COM DIAMETRO 2", TRAVESSAS E ESCORAS COM DIÂMETRO 1 ¼), COM TELA DE ARAME GALVANIZADO, FIO 10 BWG E MALHA QUADRADA 5X5CM (EXCETO MRETA)</t>
  </si>
  <si>
    <t>PAVIMENTAÇÃO PRIMÁRIA E ARRUAMENTO</t>
  </si>
  <si>
    <t>CABINE DE MÉDIA TENSÃO, CABEAMENTO E QGBT DE BAIXA TENSÃO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</si>
  <si>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</si>
  <si>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</si>
  <si>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</si>
  <si>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</si>
  <si>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</si>
  <si>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</si>
  <si>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</si>
  <si>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</si>
  <si>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</si>
  <si>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</si>
  <si>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</si>
  <si>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</si>
  <si>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</si>
  <si>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</si>
  <si>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</si>
  <si>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4.6.8</t>
  </si>
  <si>
    <t>4.6.9</t>
  </si>
  <si>
    <t>4.6.10</t>
  </si>
  <si>
    <t>4.6.11</t>
  </si>
  <si>
    <t>4.6.12</t>
  </si>
  <si>
    <t>4.6.13</t>
  </si>
  <si>
    <t>4.6.14</t>
  </si>
  <si>
    <t>4.6.15</t>
  </si>
  <si>
    <t>4.6.16</t>
  </si>
  <si>
    <t>4.6.17</t>
  </si>
  <si>
    <t>4.6.18</t>
  </si>
  <si>
    <t>4.6.19</t>
  </si>
  <si>
    <t>4.6.20</t>
  </si>
  <si>
    <t>4.6.21</t>
  </si>
  <si>
    <t>4.6.22</t>
  </si>
  <si>
    <t>4.6.23</t>
  </si>
  <si>
    <t>4.6.24</t>
  </si>
  <si>
    <t>4.6.25</t>
  </si>
  <si>
    <t>4.6.26</t>
  </si>
  <si>
    <t>4.6.27</t>
  </si>
  <si>
    <t>4.6.28</t>
  </si>
  <si>
    <t>4.6.29</t>
  </si>
  <si>
    <t>4.6.30</t>
  </si>
  <si>
    <t>4.6.31</t>
  </si>
  <si>
    <t>4.6.32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</si>
  <si>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</si>
  <si>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</si>
  <si>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</si>
  <si>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</si>
  <si>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</si>
  <si>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</si>
  <si>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</si>
  <si>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</si>
  <si>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</si>
  <si>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</si>
  <si>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</si>
  <si>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</si>
  <si>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</si>
  <si>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</si>
  <si>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</si>
  <si>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</si>
  <si>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</si>
  <si>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</si>
  <si>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</si>
  <si>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</si>
  <si>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</si>
  <si>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</si>
  <si>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</si>
  <si>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</si>
  <si>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</si>
  <si>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</si>
  <si>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</si>
  <si>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</si>
  <si>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</si>
  <si>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</si>
  <si>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</si>
  <si>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</si>
  <si>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6.3.16</t>
  </si>
  <si>
    <t>6.3.17</t>
  </si>
  <si>
    <t>6.3.18</t>
  </si>
  <si>
    <t>6.3.19</t>
  </si>
  <si>
    <t>6.3.20</t>
  </si>
  <si>
    <t>6.3.21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</si>
  <si>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</si>
  <si>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</si>
  <si>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</si>
  <si>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</si>
  <si>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</si>
  <si>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</si>
  <si>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</si>
  <si>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</si>
  <si>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</si>
  <si>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</si>
  <si>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</si>
  <si>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6.4.11</t>
  </si>
  <si>
    <t>6.4.12</t>
  </si>
  <si>
    <t>6.4.13</t>
  </si>
  <si>
    <t>6.5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</si>
  <si>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</si>
  <si>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</si>
  <si>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</si>
  <si>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</si>
  <si>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</si>
  <si>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</si>
  <si>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</si>
  <si>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</si>
  <si>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</si>
  <si>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</si>
  <si>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</si>
  <si>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</si>
  <si>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</si>
  <si>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6.6</t>
  </si>
  <si>
    <t>6.6.1</t>
  </si>
  <si>
    <t>ADEQUAÇÕES E MELHORIAS NO PÁTIO 3</t>
  </si>
  <si>
    <t>ALAMBRADO PARA QUADRA POLIESPORTIVA, ESTRUTURADO POR TUBOS DE ACO GALVANIZADO, (MONTANTES COM DIAMETRO 2", TRAVESSAS E ESCORAS COM DIÂMETRO 1 ¼), COM TELA DE ARAME GALVANIZADO, FIO 10 BWG E MALHA QUADRADA 5X5CM (EXCETO MURETA)</t>
  </si>
  <si>
    <t>FORNECIMENTO E CONSTRUÇÃO DE SUBESTAÇÃO EM ALVENARIA COM MALHA DE ATERRAMENTO DO RECINTO DE ABRIGO DA SUBESTAÇÃO E TRANSFORMADOR</t>
  </si>
  <si>
    <t xml:space="preserve">FORNECIMENTO E CONSTRUÇÃO DO CUBÍCULO DE 48M² EM ALVENARIA COM PORTAS E JANELAS EM ALUMÍNIO PARA OS QUADROS, CONSIDERANDO ATERRAMENTO </t>
  </si>
  <si>
    <t>PÁTIO 3B1</t>
  </si>
  <si>
    <t>SARJETA MOLDADA IN LOCO TIPO PMSP</t>
  </si>
  <si>
    <t>GUIA PRE-MOLDADA RETA TIPO PMSP</t>
  </si>
  <si>
    <t>6.5.14</t>
  </si>
  <si>
    <t>6.5.15</t>
  </si>
  <si>
    <t>LIMPEZA DA OBRA</t>
  </si>
  <si>
    <t>CABO 16,00MM2 - ISOLAMENTO PARA 1,0KV - CLASSE 4 - FLEXÍVEL</t>
  </si>
  <si>
    <t>6.3.22</t>
  </si>
  <si>
    <t>ENVELOPAMENTO DE ELETRODUTO ENTERRADO, COM CONCRETO</t>
  </si>
  <si>
    <t>4.3.22</t>
  </si>
  <si>
    <t>EQUIPE DE OBRA-TURMA SERVICOS MOBILIZAÇÃO E TRANSPORTES OBRA (EQUIPAMENTOS CEATE)</t>
  </si>
  <si>
    <t>MURO DE ARRIMO DE RACHÃO COM ARGAMASSA DE CIMENTO E AREIA 1:3</t>
  </si>
  <si>
    <t>BASE DE BRITA GRADUADA SIMPLES</t>
  </si>
  <si>
    <t>4.1.6</t>
  </si>
  <si>
    <t>4.5.8</t>
  </si>
  <si>
    <t>4.1.7</t>
  </si>
  <si>
    <t>FORNECIMENTO E INSTALAÇÃO DE TRANSFORMADOR ISOLADO A SECO DE 500KVA. 13.800/13.200/12.600/12.000/1400v-380/220 NBI 95KV.</t>
  </si>
  <si>
    <t>Valor Total com BDI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</si>
</sst>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 -416]#,##0.00"/>
    <numFmt numFmtId="171" formatCode="&quot;R$&quot;\ #,##0.00"/>
    <numFmt numFmtId="172" formatCode="0.000"/>
    <numFmt numFmtId="173" formatCode="0.00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R$ &quot;#,##0_);\(&quot;R$ &quot;#,##0\)"/>
    <numFmt numFmtId="179" formatCode="_(* #,##0.00_);_(* \(#,##0.00\);_(* &quot;-&quot;??_);_(@_)"/>
    <numFmt numFmtId="180" formatCode="0.0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&quot;R$&quot;#,##0.00"/>
    <numFmt numFmtId="187" formatCode="00000000"/>
    <numFmt numFmtId="188" formatCode="&quot;Ativado&quot;;&quot;Ativado&quot;;&quot;Desativado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Britannic Bold"/>
      <family val="2"/>
    </font>
    <font>
      <sz val="8"/>
      <name val="Calibri"/>
      <family val="2"/>
    </font>
    <font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92D05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1"/>
      <color rgb="FF000000"/>
      <name val="Arial"/>
      <family val="2"/>
    </font>
    <font>
      <b/>
      <sz val="14"/>
      <color rgb="FFFF000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0" fillId="30" borderId="0" applyNumberFormat="0" applyBorder="0" applyAlignment="0" applyProtection="0"/>
    <xf numFmtId="0" fontId="5" fillId="0" borderId="0">
      <alignment horizontal="center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horizontal="center" vertical="center"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1" fillId="32" borderId="0" applyNumberFormat="0" applyBorder="0" applyAlignment="0" applyProtection="0"/>
    <xf numFmtId="0" fontId="6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43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left" vertical="top" wrapText="1"/>
      <protection locked="0"/>
    </xf>
    <xf numFmtId="4" fontId="2" fillId="33" borderId="0" xfId="0" applyNumberFormat="1" applyFont="1" applyFill="1" applyAlignment="1" applyProtection="1">
      <alignment horizontal="right" indent="1"/>
      <protection locked="0"/>
    </xf>
    <xf numFmtId="0" fontId="2" fillId="33" borderId="0" xfId="0" applyFont="1" applyFill="1" applyAlignment="1" applyProtection="1">
      <alignment/>
      <protection locked="0"/>
    </xf>
    <xf numFmtId="0" fontId="3" fillId="33" borderId="0" xfId="0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center" indent="1"/>
    </xf>
    <xf numFmtId="0" fontId="9" fillId="0" borderId="0" xfId="50" applyFont="1" applyFill="1" applyAlignment="1">
      <alignment/>
      <protection/>
    </xf>
    <xf numFmtId="49" fontId="9" fillId="0" borderId="0" xfId="50" applyNumberFormat="1" applyFont="1" applyFill="1" applyAlignment="1">
      <alignment/>
      <protection/>
    </xf>
    <xf numFmtId="44" fontId="9" fillId="0" borderId="0" xfId="48" applyFont="1" applyFill="1" applyAlignment="1">
      <alignment/>
    </xf>
    <xf numFmtId="179" fontId="9" fillId="0" borderId="0" xfId="50" applyNumberFormat="1" applyFont="1" applyFill="1" applyAlignment="1">
      <alignment/>
      <protection/>
    </xf>
    <xf numFmtId="179" fontId="9" fillId="0" borderId="0" xfId="50" applyNumberFormat="1" applyFont="1" applyFill="1" applyBorder="1" applyAlignment="1">
      <alignment/>
      <protection/>
    </xf>
    <xf numFmtId="49" fontId="9" fillId="0" borderId="0" xfId="50" applyNumberFormat="1" applyFont="1" applyFill="1" applyBorder="1" applyAlignment="1">
      <alignment/>
      <protection/>
    </xf>
    <xf numFmtId="10" fontId="9" fillId="0" borderId="0" xfId="50" applyNumberFormat="1" applyFont="1" applyFill="1" applyAlignment="1">
      <alignment/>
      <protection/>
    </xf>
    <xf numFmtId="10" fontId="10" fillId="0" borderId="11" xfId="50" applyNumberFormat="1" applyFont="1" applyFill="1" applyBorder="1" applyAlignment="1">
      <alignment horizontal="center"/>
      <protection/>
    </xf>
    <xf numFmtId="10" fontId="10" fillId="0" borderId="12" xfId="50" applyNumberFormat="1" applyFont="1" applyFill="1" applyBorder="1" applyAlignment="1">
      <alignment horizontal="center"/>
      <protection/>
    </xf>
    <xf numFmtId="10" fontId="10" fillId="0" borderId="13" xfId="50" applyNumberFormat="1" applyFont="1" applyFill="1" applyBorder="1" applyAlignment="1">
      <alignment horizontal="center"/>
      <protection/>
    </xf>
    <xf numFmtId="49" fontId="9" fillId="0" borderId="14" xfId="50" applyNumberFormat="1" applyFont="1" applyFill="1" applyBorder="1" applyAlignment="1">
      <alignment horizontal="center"/>
      <protection/>
    </xf>
    <xf numFmtId="10" fontId="10" fillId="0" borderId="15" xfId="50" applyNumberFormat="1" applyFont="1" applyFill="1" applyBorder="1" applyAlignment="1">
      <alignment horizontal="center"/>
      <protection/>
    </xf>
    <xf numFmtId="179" fontId="10" fillId="34" borderId="16" xfId="50" applyNumberFormat="1" applyFont="1" applyFill="1" applyBorder="1" applyAlignment="1">
      <alignment/>
      <protection/>
    </xf>
    <xf numFmtId="10" fontId="10" fillId="0" borderId="17" xfId="50" applyNumberFormat="1" applyFont="1" applyFill="1" applyBorder="1" applyAlignment="1">
      <alignment horizontal="center"/>
      <protection/>
    </xf>
    <xf numFmtId="179" fontId="10" fillId="34" borderId="18" xfId="50" applyNumberFormat="1" applyFont="1" applyFill="1" applyBorder="1" applyAlignment="1">
      <alignment/>
      <protection/>
    </xf>
    <xf numFmtId="179" fontId="10" fillId="34" borderId="17" xfId="50" applyNumberFormat="1" applyFont="1" applyFill="1" applyBorder="1" applyAlignment="1">
      <alignment/>
      <protection/>
    </xf>
    <xf numFmtId="0" fontId="9" fillId="0" borderId="12" xfId="50" applyFont="1" applyFill="1" applyBorder="1" applyAlignment="1">
      <alignment horizontal="center"/>
      <protection/>
    </xf>
    <xf numFmtId="0" fontId="9" fillId="0" borderId="19" xfId="50" applyFont="1" applyFill="1" applyBorder="1" applyAlignment="1">
      <alignment horizontal="center"/>
      <protection/>
    </xf>
    <xf numFmtId="0" fontId="9" fillId="0" borderId="20" xfId="50" applyFont="1" applyFill="1" applyBorder="1" applyAlignment="1">
      <alignment horizontal="center"/>
      <protection/>
    </xf>
    <xf numFmtId="0" fontId="9" fillId="0" borderId="21" xfId="50" applyFont="1" applyFill="1" applyBorder="1" applyAlignment="1">
      <alignment horizontal="center"/>
      <protection/>
    </xf>
    <xf numFmtId="0" fontId="9" fillId="0" borderId="22" xfId="50" applyFont="1" applyFill="1" applyBorder="1" applyAlignment="1">
      <alignment horizontal="center"/>
      <protection/>
    </xf>
    <xf numFmtId="0" fontId="9" fillId="0" borderId="23" xfId="50" applyFont="1" applyFill="1" applyBorder="1" applyAlignment="1">
      <alignment horizontal="center"/>
      <protection/>
    </xf>
    <xf numFmtId="0" fontId="9" fillId="0" borderId="24" xfId="50" applyFont="1" applyFill="1" applyBorder="1" applyAlignment="1">
      <alignment horizontal="center"/>
      <protection/>
    </xf>
    <xf numFmtId="49" fontId="9" fillId="0" borderId="25" xfId="50" applyNumberFormat="1" applyFont="1" applyFill="1" applyBorder="1" applyAlignment="1">
      <alignment horizontal="center"/>
      <protection/>
    </xf>
    <xf numFmtId="0" fontId="9" fillId="0" borderId="0" xfId="50" applyFont="1" applyFill="1" applyBorder="1" applyAlignment="1">
      <alignment/>
      <protection/>
    </xf>
    <xf numFmtId="49" fontId="7" fillId="0" borderId="0" xfId="50" applyNumberFormat="1" applyFont="1" applyFill="1" applyBorder="1" applyAlignment="1">
      <alignment/>
      <protection/>
    </xf>
    <xf numFmtId="0" fontId="5" fillId="0" borderId="0" xfId="50" applyBorder="1" applyAlignment="1">
      <alignment/>
      <protection/>
    </xf>
    <xf numFmtId="17" fontId="9" fillId="0" borderId="0" xfId="50" applyNumberFormat="1" applyFont="1" applyBorder="1" applyAlignment="1">
      <alignment horizontal="left" vertical="center"/>
      <protection/>
    </xf>
    <xf numFmtId="43" fontId="5" fillId="0" borderId="0" xfId="50" applyNumberFormat="1" applyBorder="1" applyAlignment="1">
      <alignment/>
      <protection/>
    </xf>
    <xf numFmtId="39" fontId="12" fillId="0" borderId="0" xfId="50" applyNumberFormat="1" applyFont="1" applyBorder="1" applyAlignment="1">
      <alignment/>
      <protection/>
    </xf>
    <xf numFmtId="49" fontId="13" fillId="0" borderId="0" xfId="50" applyNumberFormat="1" applyFont="1" applyBorder="1" applyAlignment="1">
      <alignment horizontal="left" vertical="center"/>
      <protection/>
    </xf>
    <xf numFmtId="44" fontId="9" fillId="0" borderId="0" xfId="46" applyFont="1" applyFill="1" applyAlignment="1">
      <alignment/>
    </xf>
    <xf numFmtId="0" fontId="2" fillId="33" borderId="0" xfId="53" applyFont="1" applyFill="1">
      <alignment/>
      <protection/>
    </xf>
    <xf numFmtId="44" fontId="70" fillId="0" borderId="0" xfId="46" applyFont="1" applyFill="1" applyAlignment="1">
      <alignment/>
    </xf>
    <xf numFmtId="49" fontId="9" fillId="0" borderId="26" xfId="50" applyNumberFormat="1" applyFont="1" applyFill="1" applyBorder="1" applyAlignment="1">
      <alignment/>
      <protection/>
    </xf>
    <xf numFmtId="0" fontId="9" fillId="0" borderId="27" xfId="50" applyFont="1" applyFill="1" applyBorder="1" applyAlignment="1">
      <alignment/>
      <protection/>
    </xf>
    <xf numFmtId="0" fontId="14" fillId="0" borderId="28" xfId="50" applyFont="1" applyBorder="1" applyAlignment="1" quotePrefix="1">
      <alignment horizontal="center" vertical="center"/>
      <protection/>
    </xf>
    <xf numFmtId="0" fontId="5" fillId="0" borderId="29" xfId="50" applyBorder="1" applyAlignment="1">
      <alignment/>
      <protection/>
    </xf>
    <xf numFmtId="49" fontId="7" fillId="0" borderId="28" xfId="50" applyNumberFormat="1" applyFont="1" applyFill="1" applyBorder="1" applyAlignment="1">
      <alignment/>
      <protection/>
    </xf>
    <xf numFmtId="49" fontId="9" fillId="0" borderId="28" xfId="50" applyNumberFormat="1" applyFont="1" applyFill="1" applyBorder="1" applyAlignment="1">
      <alignment/>
      <protection/>
    </xf>
    <xf numFmtId="0" fontId="9" fillId="0" borderId="29" xfId="50" applyFont="1" applyFill="1" applyBorder="1" applyAlignment="1">
      <alignment/>
      <protection/>
    </xf>
    <xf numFmtId="179" fontId="9" fillId="34" borderId="16" xfId="50" applyNumberFormat="1" applyFont="1" applyFill="1" applyBorder="1" applyAlignment="1">
      <alignment/>
      <protection/>
    </xf>
    <xf numFmtId="179" fontId="9" fillId="34" borderId="18" xfId="50" applyNumberFormat="1" applyFont="1" applyFill="1" applyBorder="1" applyAlignment="1">
      <alignment/>
      <protection/>
    </xf>
    <xf numFmtId="0" fontId="9" fillId="0" borderId="30" xfId="50" applyNumberFormat="1" applyFont="1" applyFill="1" applyBorder="1" applyAlignment="1">
      <alignment/>
      <protection/>
    </xf>
    <xf numFmtId="0" fontId="9" fillId="0" borderId="20" xfId="50" applyNumberFormat="1" applyFont="1" applyFill="1" applyBorder="1" applyAlignment="1">
      <alignment/>
      <protection/>
    </xf>
    <xf numFmtId="0" fontId="9" fillId="0" borderId="11" xfId="50" applyNumberFormat="1" applyFont="1" applyFill="1" applyBorder="1" applyAlignment="1">
      <alignment horizontal="center"/>
      <protection/>
    </xf>
    <xf numFmtId="0" fontId="9" fillId="0" borderId="31" xfId="50" applyNumberFormat="1" applyFont="1" applyFill="1" applyBorder="1" applyAlignment="1">
      <alignment horizontal="center"/>
      <protection/>
    </xf>
    <xf numFmtId="0" fontId="9" fillId="0" borderId="31" xfId="50" applyNumberFormat="1" applyFont="1" applyFill="1" applyBorder="1" applyAlignment="1">
      <alignment/>
      <protection/>
    </xf>
    <xf numFmtId="0" fontId="9" fillId="0" borderId="32" xfId="50" applyNumberFormat="1" applyFont="1" applyFill="1" applyBorder="1" applyAlignment="1">
      <alignment/>
      <protection/>
    </xf>
    <xf numFmtId="44" fontId="71" fillId="0" borderId="0" xfId="50" applyNumberFormat="1" applyFont="1" applyFill="1" applyAlignment="1">
      <alignment/>
      <protection/>
    </xf>
    <xf numFmtId="0" fontId="2" fillId="33" borderId="0" xfId="0" applyFont="1" applyFill="1" applyAlignment="1">
      <alignment vertical="center"/>
    </xf>
    <xf numFmtId="49" fontId="9" fillId="34" borderId="14" xfId="50" applyNumberFormat="1" applyFont="1" applyFill="1" applyBorder="1" applyAlignment="1">
      <alignment horizontal="center" vertical="center"/>
      <protection/>
    </xf>
    <xf numFmtId="179" fontId="9" fillId="34" borderId="30" xfId="50" applyNumberFormat="1" applyFont="1" applyFill="1" applyBorder="1" applyAlignment="1">
      <alignment vertical="center"/>
      <protection/>
    </xf>
    <xf numFmtId="179" fontId="9" fillId="34" borderId="33" xfId="50" applyNumberFormat="1" applyFont="1" applyFill="1" applyBorder="1" applyAlignment="1">
      <alignment vertical="center" wrapText="1"/>
      <protection/>
    </xf>
    <xf numFmtId="179" fontId="9" fillId="34" borderId="34" xfId="50" applyNumberFormat="1" applyFont="1" applyFill="1" applyBorder="1" applyAlignment="1">
      <alignment vertical="center"/>
      <protection/>
    </xf>
    <xf numFmtId="0" fontId="9" fillId="35" borderId="30" xfId="50" applyNumberFormat="1" applyFont="1" applyFill="1" applyBorder="1" applyAlignment="1">
      <alignment/>
      <protection/>
    </xf>
    <xf numFmtId="0" fontId="9" fillId="35" borderId="20" xfId="50" applyNumberFormat="1" applyFont="1" applyFill="1" applyBorder="1" applyAlignment="1">
      <alignment/>
      <protection/>
    </xf>
    <xf numFmtId="0" fontId="9" fillId="35" borderId="35" xfId="50" applyNumberFormat="1" applyFont="1" applyFill="1" applyBorder="1" applyAlignment="1">
      <alignment/>
      <protection/>
    </xf>
    <xf numFmtId="44" fontId="9" fillId="0" borderId="17" xfId="46" applyFont="1" applyFill="1" applyBorder="1" applyAlignment="1">
      <alignment horizontal="center"/>
    </xf>
    <xf numFmtId="44" fontId="9" fillId="0" borderId="16" xfId="46" applyFont="1" applyFill="1" applyBorder="1" applyAlignment="1">
      <alignment horizontal="center"/>
    </xf>
    <xf numFmtId="44" fontId="9" fillId="0" borderId="21" xfId="46" applyFont="1" applyFill="1" applyBorder="1" applyAlignment="1">
      <alignment horizontal="center"/>
    </xf>
    <xf numFmtId="44" fontId="9" fillId="0" borderId="30" xfId="46" applyFont="1" applyFill="1" applyBorder="1" applyAlignment="1">
      <alignment horizontal="center"/>
    </xf>
    <xf numFmtId="44" fontId="9" fillId="0" borderId="30" xfId="46" applyFont="1" applyFill="1" applyBorder="1" applyAlignment="1">
      <alignment/>
    </xf>
    <xf numFmtId="44" fontId="9" fillId="35" borderId="20" xfId="46" applyFont="1" applyFill="1" applyBorder="1" applyAlignment="1">
      <alignment/>
    </xf>
    <xf numFmtId="44" fontId="9" fillId="35" borderId="21" xfId="46" applyFont="1" applyFill="1" applyBorder="1" applyAlignment="1">
      <alignment horizontal="center"/>
    </xf>
    <xf numFmtId="44" fontId="9" fillId="35" borderId="30" xfId="46" applyFont="1" applyFill="1" applyBorder="1" applyAlignment="1">
      <alignment/>
    </xf>
    <xf numFmtId="44" fontId="9" fillId="0" borderId="20" xfId="46" applyFont="1" applyFill="1" applyBorder="1" applyAlignment="1">
      <alignment/>
    </xf>
    <xf numFmtId="44" fontId="9" fillId="0" borderId="35" xfId="46" applyFont="1" applyFill="1" applyBorder="1" applyAlignment="1">
      <alignment/>
    </xf>
    <xf numFmtId="44" fontId="9" fillId="35" borderId="17" xfId="46" applyFont="1" applyFill="1" applyBorder="1" applyAlignment="1">
      <alignment/>
    </xf>
    <xf numFmtId="44" fontId="9" fillId="35" borderId="16" xfId="46" applyFont="1" applyFill="1" applyBorder="1" applyAlignment="1">
      <alignment/>
    </xf>
    <xf numFmtId="44" fontId="9" fillId="35" borderId="33" xfId="46" applyFont="1" applyFill="1" applyBorder="1" applyAlignment="1">
      <alignment/>
    </xf>
    <xf numFmtId="44" fontId="9" fillId="0" borderId="17" xfId="46" applyFont="1" applyFill="1" applyBorder="1" applyAlignment="1">
      <alignment/>
    </xf>
    <xf numFmtId="44" fontId="9" fillId="0" borderId="16" xfId="46" applyFont="1" applyFill="1" applyBorder="1" applyAlignment="1">
      <alignment/>
    </xf>
    <xf numFmtId="44" fontId="9" fillId="0" borderId="33" xfId="46" applyFont="1" applyFill="1" applyBorder="1" applyAlignment="1">
      <alignment/>
    </xf>
    <xf numFmtId="44" fontId="9" fillId="0" borderId="18" xfId="46" applyFont="1" applyFill="1" applyBorder="1" applyAlignment="1">
      <alignment/>
    </xf>
    <xf numFmtId="44" fontId="9" fillId="35" borderId="18" xfId="46" applyFont="1" applyFill="1" applyBorder="1" applyAlignment="1">
      <alignment/>
    </xf>
    <xf numFmtId="44" fontId="9" fillId="35" borderId="35" xfId="46" applyFont="1" applyFill="1" applyBorder="1" applyAlignment="1">
      <alignment/>
    </xf>
    <xf numFmtId="44" fontId="9" fillId="0" borderId="0" xfId="46" applyFont="1" applyFill="1" applyBorder="1" applyAlignment="1">
      <alignment/>
    </xf>
    <xf numFmtId="44" fontId="9" fillId="35" borderId="18" xfId="46" applyFont="1" applyFill="1" applyBorder="1" applyAlignment="1">
      <alignment horizontal="center"/>
    </xf>
    <xf numFmtId="44" fontId="9" fillId="35" borderId="17" xfId="46" applyFont="1" applyFill="1" applyBorder="1" applyAlignment="1">
      <alignment horizontal="center"/>
    </xf>
    <xf numFmtId="44" fontId="9" fillId="35" borderId="16" xfId="46" applyFont="1" applyFill="1" applyBorder="1" applyAlignment="1">
      <alignment horizontal="center"/>
    </xf>
    <xf numFmtId="44" fontId="9" fillId="35" borderId="33" xfId="46" applyFont="1" applyFill="1" applyBorder="1" applyAlignment="1">
      <alignment horizontal="center"/>
    </xf>
    <xf numFmtId="44" fontId="9" fillId="34" borderId="16" xfId="46" applyFont="1" applyFill="1" applyBorder="1" applyAlignment="1">
      <alignment/>
    </xf>
    <xf numFmtId="44" fontId="9" fillId="34" borderId="18" xfId="46" applyFont="1" applyFill="1" applyBorder="1" applyAlignment="1">
      <alignment/>
    </xf>
    <xf numFmtId="44" fontId="9" fillId="35" borderId="30" xfId="46" applyFont="1" applyFill="1" applyBorder="1" applyAlignment="1">
      <alignment horizontal="center"/>
    </xf>
    <xf numFmtId="179" fontId="9" fillId="34" borderId="17" xfId="50" applyNumberFormat="1" applyFont="1" applyFill="1" applyBorder="1" applyAlignment="1">
      <alignment/>
      <protection/>
    </xf>
    <xf numFmtId="170" fontId="8" fillId="33" borderId="36" xfId="0" applyNumberFormat="1" applyFont="1" applyFill="1" applyBorder="1" applyAlignment="1">
      <alignment horizontal="center" vertical="center"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4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171" fontId="2" fillId="33" borderId="0" xfId="0" applyNumberFormat="1" applyFont="1" applyFill="1" applyAlignment="1">
      <alignment/>
    </xf>
    <xf numFmtId="0" fontId="74" fillId="33" borderId="37" xfId="0" applyFont="1" applyFill="1" applyBorder="1" applyAlignment="1" applyProtection="1">
      <alignment horizontal="center" vertical="center"/>
      <protection/>
    </xf>
    <xf numFmtId="0" fontId="74" fillId="33" borderId="13" xfId="0" applyFont="1" applyFill="1" applyBorder="1" applyAlignment="1">
      <alignment horizontal="left" vertical="center" wrapText="1"/>
    </xf>
    <xf numFmtId="0" fontId="74" fillId="0" borderId="38" xfId="0" applyFont="1" applyBorder="1" applyAlignment="1">
      <alignment horizontal="center" vertical="center" wrapText="1"/>
    </xf>
    <xf numFmtId="2" fontId="74" fillId="0" borderId="38" xfId="0" applyNumberFormat="1" applyFont="1" applyBorder="1" applyAlignment="1">
      <alignment horizontal="right" vertical="center" shrinkToFit="1"/>
    </xf>
    <xf numFmtId="0" fontId="74" fillId="33" borderId="14" xfId="0" applyFont="1" applyFill="1" applyBorder="1" applyAlignment="1" applyProtection="1">
      <alignment horizontal="center" vertical="center"/>
      <protection/>
    </xf>
    <xf numFmtId="0" fontId="74" fillId="33" borderId="39" xfId="0" applyFont="1" applyFill="1" applyBorder="1" applyAlignment="1">
      <alignment horizontal="left" vertical="center" wrapText="1"/>
    </xf>
    <xf numFmtId="170" fontId="74" fillId="33" borderId="40" xfId="0" applyNumberFormat="1" applyFont="1" applyFill="1" applyBorder="1" applyAlignment="1">
      <alignment horizontal="right" vertical="center"/>
    </xf>
    <xf numFmtId="0" fontId="74" fillId="33" borderId="37" xfId="53" applyFont="1" applyFill="1" applyBorder="1" applyAlignment="1">
      <alignment horizontal="center" vertical="center"/>
      <protection/>
    </xf>
    <xf numFmtId="170" fontId="74" fillId="33" borderId="18" xfId="0" applyNumberFormat="1" applyFont="1" applyFill="1" applyBorder="1" applyAlignment="1">
      <alignment horizontal="right" vertical="center"/>
    </xf>
    <xf numFmtId="0" fontId="74" fillId="0" borderId="38" xfId="0" applyFont="1" applyBorder="1" applyAlignment="1">
      <alignment horizontal="left" vertical="center" wrapText="1"/>
    </xf>
    <xf numFmtId="0" fontId="74" fillId="33" borderId="41" xfId="0" applyFont="1" applyFill="1" applyBorder="1" applyAlignment="1" applyProtection="1">
      <alignment horizontal="center" vertical="center"/>
      <protection/>
    </xf>
    <xf numFmtId="0" fontId="75" fillId="36" borderId="25" xfId="0" applyFont="1" applyFill="1" applyBorder="1" applyAlignment="1">
      <alignment horizontal="center" vertical="center"/>
    </xf>
    <xf numFmtId="0" fontId="75" fillId="36" borderId="24" xfId="0" applyFont="1" applyFill="1" applyBorder="1" applyAlignment="1">
      <alignment horizontal="center" vertical="center" wrapText="1"/>
    </xf>
    <xf numFmtId="0" fontId="75" fillId="36" borderId="24" xfId="0" applyFont="1" applyFill="1" applyBorder="1" applyAlignment="1">
      <alignment horizontal="center" vertical="center"/>
    </xf>
    <xf numFmtId="0" fontId="75" fillId="36" borderId="42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0" fontId="6" fillId="33" borderId="0" xfId="0" applyFont="1" applyFill="1" applyAlignment="1">
      <alignment horizontal="distributed" vertical="center"/>
    </xf>
    <xf numFmtId="2" fontId="74" fillId="0" borderId="38" xfId="0" applyNumberFormat="1" applyFont="1" applyBorder="1" applyAlignment="1">
      <alignment vertical="center" shrinkToFit="1"/>
    </xf>
    <xf numFmtId="0" fontId="2" fillId="33" borderId="0" xfId="0" applyFont="1" applyFill="1" applyAlignment="1">
      <alignment/>
    </xf>
    <xf numFmtId="43" fontId="2" fillId="33" borderId="0" xfId="72" applyFont="1" applyFill="1" applyAlignment="1" applyProtection="1">
      <alignment horizontal="right" vertical="center"/>
      <protection locked="0"/>
    </xf>
    <xf numFmtId="43" fontId="2" fillId="33" borderId="0" xfId="72" applyFont="1" applyFill="1" applyAlignment="1">
      <alignment horizontal="right" vertical="center"/>
    </xf>
    <xf numFmtId="43" fontId="75" fillId="36" borderId="24" xfId="72" applyFont="1" applyFill="1" applyBorder="1" applyAlignment="1">
      <alignment horizontal="right" vertical="center"/>
    </xf>
    <xf numFmtId="43" fontId="74" fillId="0" borderId="13" xfId="72" applyFont="1" applyFill="1" applyBorder="1" applyAlignment="1" applyProtection="1">
      <alignment horizontal="right" vertical="center"/>
      <protection/>
    </xf>
    <xf numFmtId="43" fontId="74" fillId="0" borderId="13" xfId="62" applyFont="1" applyFill="1" applyBorder="1" applyAlignment="1">
      <alignment horizontal="right" vertical="center"/>
    </xf>
    <xf numFmtId="43" fontId="74" fillId="0" borderId="13" xfId="72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2" fontId="2" fillId="33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2" fontId="2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 vertical="center"/>
    </xf>
    <xf numFmtId="0" fontId="75" fillId="36" borderId="24" xfId="0" applyFont="1" applyFill="1" applyBorder="1" applyAlignment="1">
      <alignment vertical="center" wrapText="1"/>
    </xf>
    <xf numFmtId="0" fontId="74" fillId="33" borderId="13" xfId="0" applyFont="1" applyFill="1" applyBorder="1" applyAlignment="1">
      <alignment horizontal="left" vertical="center"/>
    </xf>
    <xf numFmtId="0" fontId="74" fillId="33" borderId="43" xfId="0" applyFont="1" applyFill="1" applyBorder="1" applyAlignment="1" applyProtection="1">
      <alignment horizontal="center" vertical="center"/>
      <protection/>
    </xf>
    <xf numFmtId="0" fontId="74" fillId="0" borderId="44" xfId="0" applyFont="1" applyBorder="1" applyAlignment="1">
      <alignment horizontal="center" vertical="center" wrapText="1"/>
    </xf>
    <xf numFmtId="2" fontId="74" fillId="0" borderId="44" xfId="0" applyNumberFormat="1" applyFont="1" applyBorder="1" applyAlignment="1">
      <alignment horizontal="right" vertical="center" shrinkToFit="1"/>
    </xf>
    <xf numFmtId="0" fontId="74" fillId="0" borderId="45" xfId="0" applyFont="1" applyBorder="1" applyAlignment="1">
      <alignment horizontal="center" vertical="center" wrapText="1"/>
    </xf>
    <xf numFmtId="2" fontId="74" fillId="0" borderId="45" xfId="0" applyNumberFormat="1" applyFont="1" applyBorder="1" applyAlignment="1">
      <alignment horizontal="right" vertical="center" shrinkToFit="1"/>
    </xf>
    <xf numFmtId="0" fontId="74" fillId="33" borderId="13" xfId="0" applyFont="1" applyFill="1" applyBorder="1" applyAlignment="1">
      <alignment vertical="center" wrapText="1"/>
    </xf>
    <xf numFmtId="170" fontId="74" fillId="0" borderId="13" xfId="0" applyNumberFormat="1" applyFont="1" applyFill="1" applyBorder="1" applyAlignment="1">
      <alignment vertical="center"/>
    </xf>
    <xf numFmtId="170" fontId="74" fillId="33" borderId="46" xfId="0" applyNumberFormat="1" applyFont="1" applyFill="1" applyBorder="1" applyAlignment="1">
      <alignment horizontal="right" vertical="center"/>
    </xf>
    <xf numFmtId="2" fontId="74" fillId="0" borderId="13" xfId="0" applyNumberFormat="1" applyFont="1" applyBorder="1" applyAlignment="1">
      <alignment horizontal="right" vertical="center" shrinkToFit="1"/>
    </xf>
    <xf numFmtId="0" fontId="74" fillId="0" borderId="13" xfId="0" applyFont="1" applyBorder="1" applyAlignment="1">
      <alignment horizontal="center" vertical="center" wrapText="1"/>
    </xf>
    <xf numFmtId="2" fontId="74" fillId="0" borderId="13" xfId="0" applyNumberFormat="1" applyFont="1" applyBorder="1" applyAlignment="1">
      <alignment vertical="center" shrinkToFit="1"/>
    </xf>
    <xf numFmtId="4" fontId="74" fillId="33" borderId="13" xfId="0" applyNumberFormat="1" applyFont="1" applyFill="1" applyBorder="1" applyAlignment="1" applyProtection="1">
      <alignment horizontal="center" vertical="center"/>
      <protection/>
    </xf>
    <xf numFmtId="1" fontId="74" fillId="33" borderId="13" xfId="0" applyNumberFormat="1" applyFont="1" applyFill="1" applyBorder="1" applyAlignment="1">
      <alignment horizontal="center" vertical="center"/>
    </xf>
    <xf numFmtId="0" fontId="76" fillId="23" borderId="47" xfId="53" applyFont="1" applyFill="1" applyBorder="1" applyAlignment="1">
      <alignment horizontal="center" vertical="center"/>
      <protection/>
    </xf>
    <xf numFmtId="0" fontId="76" fillId="23" borderId="48" xfId="53" applyFont="1" applyFill="1" applyBorder="1" applyAlignment="1">
      <alignment vertical="center" wrapText="1"/>
      <protection/>
    </xf>
    <xf numFmtId="43" fontId="77" fillId="23" borderId="48" xfId="62" applyFont="1" applyFill="1" applyBorder="1" applyAlignment="1" applyProtection="1">
      <alignment horizontal="right" vertical="center"/>
      <protection/>
    </xf>
    <xf numFmtId="171" fontId="77" fillId="23" borderId="48" xfId="48" applyNumberFormat="1" applyFont="1" applyFill="1" applyBorder="1" applyAlignment="1" applyProtection="1">
      <alignment vertical="center"/>
      <protection locked="0"/>
    </xf>
    <xf numFmtId="171" fontId="76" fillId="23" borderId="49" xfId="48" applyNumberFormat="1" applyFont="1" applyFill="1" applyBorder="1" applyAlignment="1">
      <alignment vertical="center"/>
    </xf>
    <xf numFmtId="44" fontId="74" fillId="0" borderId="38" xfId="46" applyFont="1" applyBorder="1" applyAlignment="1">
      <alignment horizontal="right" vertical="center" shrinkToFit="1"/>
    </xf>
    <xf numFmtId="44" fontId="74" fillId="0" borderId="38" xfId="46" applyFont="1" applyBorder="1" applyAlignment="1">
      <alignment vertical="center" shrinkToFit="1"/>
    </xf>
    <xf numFmtId="2" fontId="74" fillId="0" borderId="50" xfId="0" applyNumberFormat="1" applyFont="1" applyBorder="1" applyAlignment="1">
      <alignment horizontal="right" vertical="center" shrinkToFit="1"/>
    </xf>
    <xf numFmtId="2" fontId="74" fillId="0" borderId="51" xfId="0" applyNumberFormat="1" applyFont="1" applyBorder="1" applyAlignment="1">
      <alignment horizontal="right" vertical="center" shrinkToFit="1"/>
    </xf>
    <xf numFmtId="0" fontId="74" fillId="0" borderId="51" xfId="0" applyFont="1" applyBorder="1" applyAlignment="1">
      <alignment horizontal="center" vertical="center" wrapText="1"/>
    </xf>
    <xf numFmtId="0" fontId="74" fillId="33" borderId="37" xfId="0" applyFont="1" applyFill="1" applyBorder="1" applyAlignment="1">
      <alignment horizontal="center" vertical="center"/>
    </xf>
    <xf numFmtId="170" fontId="74" fillId="0" borderId="13" xfId="0" applyNumberFormat="1" applyFont="1" applyBorder="1" applyAlignment="1">
      <alignment horizontal="right" vertical="center"/>
    </xf>
    <xf numFmtId="2" fontId="74" fillId="0" borderId="0" xfId="0" applyNumberFormat="1" applyFont="1" applyBorder="1" applyAlignment="1">
      <alignment horizontal="right" vertical="center" shrinkToFit="1"/>
    </xf>
    <xf numFmtId="0" fontId="74" fillId="0" borderId="37" xfId="53" applyFont="1" applyFill="1" applyBorder="1" applyAlignment="1">
      <alignment horizontal="center" vertical="center"/>
      <protection/>
    </xf>
    <xf numFmtId="0" fontId="74" fillId="0" borderId="38" xfId="0" applyFont="1" applyFill="1" applyBorder="1" applyAlignment="1">
      <alignment horizontal="center" vertical="center" wrapText="1"/>
    </xf>
    <xf numFmtId="2" fontId="74" fillId="0" borderId="38" xfId="0" applyNumberFormat="1" applyFont="1" applyFill="1" applyBorder="1" applyAlignment="1">
      <alignment horizontal="right" vertical="center" shrinkToFit="1"/>
    </xf>
    <xf numFmtId="44" fontId="74" fillId="0" borderId="38" xfId="46" applyFont="1" applyFill="1" applyBorder="1" applyAlignment="1">
      <alignment vertical="center" shrinkToFit="1"/>
    </xf>
    <xf numFmtId="43" fontId="74" fillId="0" borderId="39" xfId="72" applyFont="1" applyFill="1" applyBorder="1" applyAlignment="1" applyProtection="1">
      <alignment horizontal="right" vertical="center"/>
      <protection/>
    </xf>
    <xf numFmtId="0" fontId="22" fillId="0" borderId="13" xfId="0" applyFont="1" applyFill="1" applyBorder="1" applyAlignment="1">
      <alignment vertical="center" wrapText="1"/>
    </xf>
    <xf numFmtId="1" fontId="22" fillId="0" borderId="13" xfId="0" applyNumberFormat="1" applyFont="1" applyFill="1" applyBorder="1" applyAlignment="1">
      <alignment vertical="center" wrapText="1"/>
    </xf>
    <xf numFmtId="1" fontId="22" fillId="0" borderId="13" xfId="0" applyNumberFormat="1" applyFont="1" applyFill="1" applyBorder="1" applyAlignment="1">
      <alignment vertical="center"/>
    </xf>
    <xf numFmtId="4" fontId="22" fillId="0" borderId="13" xfId="0" applyNumberFormat="1" applyFont="1" applyFill="1" applyBorder="1" applyAlignment="1">
      <alignment horizontal="center" vertical="center"/>
    </xf>
    <xf numFmtId="43" fontId="21" fillId="0" borderId="13" xfId="73" applyNumberFormat="1" applyFont="1" applyFill="1" applyBorder="1" applyAlignment="1">
      <alignment horizontal="right" vertical="center" wrapText="1"/>
    </xf>
    <xf numFmtId="171" fontId="22" fillId="0" borderId="13" xfId="48" applyNumberFormat="1" applyFont="1" applyFill="1" applyBorder="1" applyAlignment="1">
      <alignment horizontal="right" vertical="center"/>
    </xf>
    <xf numFmtId="171" fontId="22" fillId="0" borderId="40" xfId="48" applyNumberFormat="1" applyFont="1" applyFill="1" applyBorder="1" applyAlignment="1">
      <alignment vertical="center"/>
    </xf>
    <xf numFmtId="0" fontId="22" fillId="33" borderId="37" xfId="0" applyFont="1" applyFill="1" applyBorder="1" applyAlignment="1">
      <alignment horizontal="center" vertical="center"/>
    </xf>
    <xf numFmtId="4" fontId="22" fillId="33" borderId="13" xfId="0" applyNumberFormat="1" applyFont="1" applyFill="1" applyBorder="1" applyAlignment="1">
      <alignment horizontal="center" vertical="center"/>
    </xf>
    <xf numFmtId="171" fontId="22" fillId="33" borderId="13" xfId="48" applyNumberFormat="1" applyFont="1" applyFill="1" applyBorder="1" applyAlignment="1">
      <alignment horizontal="right" vertical="center"/>
    </xf>
    <xf numFmtId="2" fontId="78" fillId="0" borderId="38" xfId="0" applyNumberFormat="1" applyFont="1" applyBorder="1" applyAlignment="1">
      <alignment horizontal="right" vertical="center" shrinkToFit="1"/>
    </xf>
    <xf numFmtId="171" fontId="78" fillId="0" borderId="38" xfId="0" applyNumberFormat="1" applyFont="1" applyBorder="1" applyAlignment="1">
      <alignment horizontal="right" vertical="center" shrinkToFit="1"/>
    </xf>
    <xf numFmtId="171" fontId="78" fillId="0" borderId="52" xfId="0" applyNumberFormat="1" applyFont="1" applyBorder="1" applyAlignment="1">
      <alignment horizontal="right" vertical="center" shrinkToFit="1"/>
    </xf>
    <xf numFmtId="4" fontId="78" fillId="0" borderId="38" xfId="0" applyNumberFormat="1" applyFont="1" applyBorder="1" applyAlignment="1">
      <alignment horizontal="right" vertical="center" shrinkToFit="1"/>
    </xf>
    <xf numFmtId="1" fontId="22" fillId="0" borderId="13" xfId="0" applyNumberFormat="1" applyFont="1" applyFill="1" applyBorder="1" applyAlignment="1">
      <alignment horizontal="center" vertical="center"/>
    </xf>
    <xf numFmtId="171" fontId="22" fillId="0" borderId="13" xfId="48" applyNumberFormat="1" applyFont="1" applyFill="1" applyBorder="1" applyAlignment="1" applyProtection="1">
      <alignment horizontal="right" vertical="center"/>
      <protection locked="0"/>
    </xf>
    <xf numFmtId="171" fontId="22" fillId="0" borderId="13" xfId="0" applyNumberFormat="1" applyFont="1" applyFill="1" applyBorder="1" applyAlignment="1">
      <alignment vertical="center"/>
    </xf>
    <xf numFmtId="0" fontId="22" fillId="0" borderId="37" xfId="0" applyFont="1" applyFill="1" applyBorder="1" applyAlignment="1">
      <alignment horizontal="center" vertical="center"/>
    </xf>
    <xf numFmtId="1" fontId="22" fillId="0" borderId="37" xfId="0" applyNumberFormat="1" applyFont="1" applyBorder="1" applyAlignment="1">
      <alignment horizontal="center" vertical="center"/>
    </xf>
    <xf numFmtId="1" fontId="22" fillId="0" borderId="37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vertical="center" wrapText="1"/>
    </xf>
    <xf numFmtId="4" fontId="22" fillId="0" borderId="53" xfId="0" applyNumberFormat="1" applyFont="1" applyFill="1" applyBorder="1" applyAlignment="1">
      <alignment horizontal="center" vertical="center"/>
    </xf>
    <xf numFmtId="43" fontId="21" fillId="0" borderId="53" xfId="73" applyNumberFormat="1" applyFont="1" applyFill="1" applyBorder="1" applyAlignment="1">
      <alignment horizontal="right" vertical="center" wrapText="1"/>
    </xf>
    <xf numFmtId="171" fontId="22" fillId="0" borderId="53" xfId="48" applyNumberFormat="1" applyFont="1" applyFill="1" applyBorder="1" applyAlignment="1">
      <alignment horizontal="right" vertical="center"/>
    </xf>
    <xf numFmtId="171" fontId="22" fillId="0" borderId="54" xfId="48" applyNumberFormat="1" applyFont="1" applyFill="1" applyBorder="1" applyAlignment="1">
      <alignment vertical="center"/>
    </xf>
    <xf numFmtId="4" fontId="76" fillId="23" borderId="48" xfId="53" applyNumberFormat="1" applyFont="1" applyFill="1" applyBorder="1" applyAlignment="1">
      <alignment horizontal="center" vertical="center"/>
      <protection/>
    </xf>
    <xf numFmtId="0" fontId="18" fillId="35" borderId="55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left" vertical="center"/>
    </xf>
    <xf numFmtId="4" fontId="17" fillId="35" borderId="16" xfId="0" applyNumberFormat="1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right" vertical="center" wrapText="1"/>
    </xf>
    <xf numFmtId="170" fontId="17" fillId="35" borderId="16" xfId="0" applyNumberFormat="1" applyFont="1" applyFill="1" applyBorder="1" applyAlignment="1" applyProtection="1">
      <alignment vertical="center"/>
      <protection locked="0"/>
    </xf>
    <xf numFmtId="170" fontId="18" fillId="35" borderId="18" xfId="0" applyNumberFormat="1" applyFont="1" applyFill="1" applyBorder="1" applyAlignment="1">
      <alignment horizontal="right" vertical="center"/>
    </xf>
    <xf numFmtId="4" fontId="74" fillId="33" borderId="39" xfId="0" applyNumberFormat="1" applyFont="1" applyFill="1" applyBorder="1" applyAlignment="1" applyProtection="1">
      <alignment horizontal="center" vertical="center"/>
      <protection/>
    </xf>
    <xf numFmtId="170" fontId="74" fillId="0" borderId="39" xfId="0" applyNumberFormat="1" applyFont="1" applyFill="1" applyBorder="1" applyAlignment="1">
      <alignment vertical="center"/>
    </xf>
    <xf numFmtId="0" fontId="74" fillId="33" borderId="13" xfId="0" applyFont="1" applyFill="1" applyBorder="1" applyAlignment="1">
      <alignment vertical="center"/>
    </xf>
    <xf numFmtId="0" fontId="74" fillId="0" borderId="0" xfId="0" applyFont="1" applyBorder="1" applyAlignment="1">
      <alignment horizontal="left" vertical="center" wrapText="1"/>
    </xf>
    <xf numFmtId="2" fontId="74" fillId="0" borderId="0" xfId="0" applyNumberFormat="1" applyFont="1" applyBorder="1" applyAlignment="1">
      <alignment vertical="center" shrinkToFit="1"/>
    </xf>
    <xf numFmtId="0" fontId="74" fillId="0" borderId="51" xfId="0" applyFont="1" applyBorder="1" applyAlignment="1">
      <alignment horizontal="left" vertical="center" wrapText="1"/>
    </xf>
    <xf numFmtId="2" fontId="74" fillId="0" borderId="51" xfId="0" applyNumberFormat="1" applyFont="1" applyBorder="1" applyAlignment="1">
      <alignment vertical="center" shrinkToFit="1"/>
    </xf>
    <xf numFmtId="0" fontId="74" fillId="0" borderId="13" xfId="0" applyFont="1" applyBorder="1" applyAlignment="1">
      <alignment horizontal="left" vertical="center" wrapText="1"/>
    </xf>
    <xf numFmtId="170" fontId="74" fillId="0" borderId="13" xfId="0" applyNumberFormat="1" applyFont="1" applyFill="1" applyBorder="1" applyAlignment="1">
      <alignment vertical="center" wrapText="1"/>
    </xf>
    <xf numFmtId="0" fontId="74" fillId="0" borderId="13" xfId="0" applyFont="1" applyFill="1" applyBorder="1" applyAlignment="1">
      <alignment vertical="center"/>
    </xf>
    <xf numFmtId="44" fontId="74" fillId="0" borderId="13" xfId="46" applyFont="1" applyFill="1" applyBorder="1" applyAlignment="1">
      <alignment horizontal="right" vertical="center"/>
    </xf>
    <xf numFmtId="0" fontId="74" fillId="0" borderId="38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horizontal="center" vertical="center" wrapText="1"/>
    </xf>
    <xf numFmtId="1" fontId="74" fillId="0" borderId="13" xfId="0" applyNumberFormat="1" applyFont="1" applyFill="1" applyBorder="1" applyAlignment="1">
      <alignment horizontal="center" vertical="center"/>
    </xf>
    <xf numFmtId="170" fontId="74" fillId="0" borderId="18" xfId="0" applyNumberFormat="1" applyFont="1" applyFill="1" applyBorder="1" applyAlignment="1">
      <alignment horizontal="right" vertical="center"/>
    </xf>
    <xf numFmtId="0" fontId="74" fillId="0" borderId="50" xfId="0" applyFont="1" applyBorder="1" applyAlignment="1">
      <alignment horizontal="left" vertical="center" wrapText="1"/>
    </xf>
    <xf numFmtId="4" fontId="74" fillId="33" borderId="50" xfId="0" applyNumberFormat="1" applyFont="1" applyFill="1" applyBorder="1" applyAlignment="1" applyProtection="1">
      <alignment horizontal="center" vertical="center"/>
      <protection/>
    </xf>
    <xf numFmtId="2" fontId="74" fillId="0" borderId="50" xfId="0" applyNumberFormat="1" applyFont="1" applyBorder="1" applyAlignment="1">
      <alignment vertical="center" shrinkToFit="1"/>
    </xf>
    <xf numFmtId="170" fontId="74" fillId="33" borderId="56" xfId="0" applyNumberFormat="1" applyFont="1" applyFill="1" applyBorder="1" applyAlignment="1">
      <alignment horizontal="right" vertical="center"/>
    </xf>
    <xf numFmtId="170" fontId="74" fillId="33" borderId="57" xfId="0" applyNumberFormat="1" applyFont="1" applyFill="1" applyBorder="1" applyAlignment="1">
      <alignment horizontal="right" vertical="center"/>
    </xf>
    <xf numFmtId="0" fontId="74" fillId="0" borderId="44" xfId="0" applyFont="1" applyBorder="1" applyAlignment="1">
      <alignment horizontal="left" vertical="center" wrapText="1"/>
    </xf>
    <xf numFmtId="2" fontId="74" fillId="0" borderId="44" xfId="0" applyNumberFormat="1" applyFont="1" applyBorder="1" applyAlignment="1">
      <alignment vertical="center" shrinkToFit="1"/>
    </xf>
    <xf numFmtId="0" fontId="74" fillId="0" borderId="45" xfId="0" applyFont="1" applyBorder="1" applyAlignment="1">
      <alignment horizontal="left" vertical="center" wrapText="1"/>
    </xf>
    <xf numFmtId="2" fontId="74" fillId="0" borderId="45" xfId="0" applyNumberFormat="1" applyFont="1" applyBorder="1" applyAlignment="1">
      <alignment vertical="center" shrinkToFit="1"/>
    </xf>
    <xf numFmtId="0" fontId="2" fillId="33" borderId="0" xfId="0" applyFont="1" applyFill="1" applyAlignment="1">
      <alignment horizontal="left" vertical="center" wrapText="1"/>
    </xf>
    <xf numFmtId="2" fontId="2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horizontal="right" vertical="center"/>
    </xf>
    <xf numFmtId="2" fontId="2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 applyProtection="1">
      <alignment vertical="center"/>
      <protection locked="0"/>
    </xf>
    <xf numFmtId="170" fontId="4" fillId="33" borderId="0" xfId="0" applyNumberFormat="1" applyFont="1" applyFill="1" applyBorder="1" applyAlignment="1">
      <alignment horizontal="right" vertical="center"/>
    </xf>
    <xf numFmtId="0" fontId="24" fillId="33" borderId="0" xfId="0" applyFont="1" applyFill="1" applyAlignment="1">
      <alignment horizontal="center" vertical="center"/>
    </xf>
    <xf numFmtId="0" fontId="74" fillId="0" borderId="13" xfId="0" applyFont="1" applyFill="1" applyBorder="1" applyAlignment="1">
      <alignment horizontal="left" vertical="center"/>
    </xf>
    <xf numFmtId="4" fontId="22" fillId="33" borderId="13" xfId="0" applyNumberFormat="1" applyFont="1" applyFill="1" applyBorder="1" applyAlignment="1">
      <alignment horizontal="right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33" borderId="30" xfId="0" applyFont="1" applyFill="1" applyBorder="1" applyAlignment="1">
      <alignment horizontal="center" vertical="center"/>
    </xf>
    <xf numFmtId="0" fontId="23" fillId="33" borderId="47" xfId="0" applyFont="1" applyFill="1" applyBorder="1" applyAlignment="1">
      <alignment horizontal="center" vertical="center"/>
    </xf>
    <xf numFmtId="0" fontId="23" fillId="33" borderId="48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 vertical="center" wrapText="1"/>
    </xf>
    <xf numFmtId="0" fontId="25" fillId="33" borderId="0" xfId="0" applyFont="1" applyFill="1" applyAlignment="1">
      <alignment horizontal="left" vertical="center" wrapText="1"/>
    </xf>
    <xf numFmtId="44" fontId="9" fillId="0" borderId="17" xfId="46" applyFont="1" applyFill="1" applyBorder="1" applyAlignment="1">
      <alignment horizontal="center"/>
    </xf>
    <xf numFmtId="44" fontId="9" fillId="0" borderId="16" xfId="46" applyFont="1" applyFill="1" applyBorder="1" applyAlignment="1">
      <alignment horizontal="center"/>
    </xf>
    <xf numFmtId="44" fontId="9" fillId="0" borderId="33" xfId="46" applyFont="1" applyFill="1" applyBorder="1" applyAlignment="1">
      <alignment horizontal="center"/>
    </xf>
    <xf numFmtId="44" fontId="9" fillId="35" borderId="17" xfId="46" applyFont="1" applyFill="1" applyBorder="1" applyAlignment="1">
      <alignment horizontal="center"/>
    </xf>
    <xf numFmtId="44" fontId="9" fillId="35" borderId="16" xfId="46" applyFont="1" applyFill="1" applyBorder="1" applyAlignment="1">
      <alignment horizontal="center"/>
    </xf>
    <xf numFmtId="44" fontId="9" fillId="35" borderId="18" xfId="46" applyFont="1" applyFill="1" applyBorder="1" applyAlignment="1">
      <alignment horizontal="center"/>
    </xf>
    <xf numFmtId="44" fontId="9" fillId="0" borderId="18" xfId="46" applyFont="1" applyFill="1" applyBorder="1" applyAlignment="1">
      <alignment horizontal="center"/>
    </xf>
    <xf numFmtId="44" fontId="9" fillId="0" borderId="30" xfId="46" applyFont="1" applyFill="1" applyBorder="1" applyAlignment="1">
      <alignment horizontal="center"/>
    </xf>
    <xf numFmtId="44" fontId="9" fillId="0" borderId="21" xfId="46" applyFont="1" applyFill="1" applyBorder="1" applyAlignment="1">
      <alignment horizontal="center"/>
    </xf>
    <xf numFmtId="44" fontId="9" fillId="35" borderId="33" xfId="46" applyFont="1" applyFill="1" applyBorder="1" applyAlignment="1">
      <alignment horizontal="center"/>
    </xf>
    <xf numFmtId="49" fontId="9" fillId="0" borderId="58" xfId="50" applyNumberFormat="1" applyFont="1" applyFill="1" applyBorder="1" applyAlignment="1">
      <alignment horizontal="center" vertical="center"/>
      <protection/>
    </xf>
    <xf numFmtId="49" fontId="9" fillId="0" borderId="14" xfId="50" applyNumberFormat="1" applyFont="1" applyFill="1" applyBorder="1" applyAlignment="1">
      <alignment horizontal="center" vertical="center"/>
      <protection/>
    </xf>
    <xf numFmtId="10" fontId="11" fillId="0" borderId="15" xfId="50" applyNumberFormat="1" applyFont="1" applyFill="1" applyBorder="1" applyAlignment="1">
      <alignment horizontal="left" vertical="center" wrapText="1"/>
      <protection/>
    </xf>
    <xf numFmtId="10" fontId="11" fillId="0" borderId="59" xfId="50" applyNumberFormat="1" applyFont="1" applyFill="1" applyBorder="1" applyAlignment="1">
      <alignment horizontal="left" vertical="center" wrapText="1"/>
      <protection/>
    </xf>
    <xf numFmtId="10" fontId="11" fillId="0" borderId="21" xfId="50" applyNumberFormat="1" applyFont="1" applyFill="1" applyBorder="1" applyAlignment="1">
      <alignment horizontal="left" vertical="center" wrapText="1"/>
      <protection/>
    </xf>
    <xf numFmtId="10" fontId="11" fillId="0" borderId="20" xfId="50" applyNumberFormat="1" applyFont="1" applyFill="1" applyBorder="1" applyAlignment="1">
      <alignment horizontal="left" vertical="center" wrapText="1"/>
      <protection/>
    </xf>
    <xf numFmtId="1" fontId="9" fillId="0" borderId="53" xfId="50" applyNumberFormat="1" applyFont="1" applyFill="1" applyBorder="1" applyAlignment="1">
      <alignment horizontal="center"/>
      <protection/>
    </xf>
    <xf numFmtId="1" fontId="9" fillId="0" borderId="39" xfId="50" applyNumberFormat="1" applyFont="1" applyFill="1" applyBorder="1" applyAlignment="1">
      <alignment horizontal="center"/>
      <protection/>
    </xf>
    <xf numFmtId="179" fontId="11" fillId="0" borderId="15" xfId="50" applyNumberFormat="1" applyFont="1" applyFill="1" applyBorder="1" applyAlignment="1">
      <alignment horizontal="left" vertical="center" wrapText="1"/>
      <protection/>
    </xf>
    <xf numFmtId="179" fontId="11" fillId="0" borderId="59" xfId="50" applyNumberFormat="1" applyFont="1" applyFill="1" applyBorder="1" applyAlignment="1">
      <alignment horizontal="left" vertical="center" wrapText="1"/>
      <protection/>
    </xf>
    <xf numFmtId="179" fontId="11" fillId="0" borderId="21" xfId="50" applyNumberFormat="1" applyFont="1" applyFill="1" applyBorder="1" applyAlignment="1">
      <alignment horizontal="left" vertical="center" wrapText="1"/>
      <protection/>
    </xf>
    <xf numFmtId="179" fontId="11" fillId="0" borderId="20" xfId="50" applyNumberFormat="1" applyFont="1" applyFill="1" applyBorder="1" applyAlignment="1">
      <alignment horizontal="left" vertical="center" wrapText="1"/>
      <protection/>
    </xf>
    <xf numFmtId="49" fontId="9" fillId="0" borderId="60" xfId="50" applyNumberFormat="1" applyFont="1" applyFill="1" applyBorder="1" applyAlignment="1">
      <alignment horizontal="center" vertical="center"/>
      <protection/>
    </xf>
    <xf numFmtId="49" fontId="9" fillId="0" borderId="37" xfId="50" applyNumberFormat="1" applyFont="1" applyFill="1" applyBorder="1" applyAlignment="1">
      <alignment horizontal="center" vertical="center"/>
      <protection/>
    </xf>
    <xf numFmtId="1" fontId="9" fillId="0" borderId="13" xfId="50" applyNumberFormat="1" applyFont="1" applyFill="1" applyBorder="1" applyAlignment="1">
      <alignment horizontal="center"/>
      <protection/>
    </xf>
    <xf numFmtId="0" fontId="9" fillId="35" borderId="16" xfId="50" applyNumberFormat="1" applyFont="1" applyFill="1" applyBorder="1" applyAlignment="1">
      <alignment horizontal="center"/>
      <protection/>
    </xf>
    <xf numFmtId="0" fontId="9" fillId="35" borderId="17" xfId="50" applyNumberFormat="1" applyFont="1" applyFill="1" applyBorder="1" applyAlignment="1">
      <alignment horizontal="center"/>
      <protection/>
    </xf>
    <xf numFmtId="44" fontId="9" fillId="0" borderId="17" xfId="48" applyFont="1" applyFill="1" applyBorder="1" applyAlignment="1">
      <alignment horizontal="center"/>
    </xf>
    <xf numFmtId="44" fontId="9" fillId="0" borderId="16" xfId="48" applyFont="1" applyFill="1" applyBorder="1" applyAlignment="1">
      <alignment horizontal="center"/>
    </xf>
    <xf numFmtId="44" fontId="9" fillId="0" borderId="33" xfId="48" applyFont="1" applyFill="1" applyBorder="1" applyAlignment="1">
      <alignment horizontal="center"/>
    </xf>
    <xf numFmtId="179" fontId="11" fillId="0" borderId="12" xfId="50" applyNumberFormat="1" applyFont="1" applyFill="1" applyBorder="1" applyAlignment="1">
      <alignment horizontal="left" vertical="center" wrapText="1"/>
      <protection/>
    </xf>
    <xf numFmtId="179" fontId="11" fillId="0" borderId="34" xfId="50" applyNumberFormat="1" applyFont="1" applyFill="1" applyBorder="1" applyAlignment="1">
      <alignment horizontal="left" vertical="center" wrapText="1"/>
      <protection/>
    </xf>
    <xf numFmtId="10" fontId="11" fillId="0" borderId="17" xfId="50" applyNumberFormat="1" applyFont="1" applyFill="1" applyBorder="1" applyAlignment="1">
      <alignment horizontal="left" vertical="center" wrapText="1"/>
      <protection/>
    </xf>
    <xf numFmtId="10" fontId="11" fillId="0" borderId="33" xfId="50" applyNumberFormat="1" applyFont="1" applyFill="1" applyBorder="1" applyAlignment="1">
      <alignment horizontal="left" vertical="center" wrapText="1"/>
      <protection/>
    </xf>
    <xf numFmtId="1" fontId="9" fillId="0" borderId="19" xfId="50" applyNumberFormat="1" applyFont="1" applyFill="1" applyBorder="1" applyAlignment="1">
      <alignment horizontal="center"/>
      <protection/>
    </xf>
    <xf numFmtId="0" fontId="9" fillId="0" borderId="21" xfId="50" applyNumberFormat="1" applyFont="1" applyFill="1" applyBorder="1" applyAlignment="1">
      <alignment horizontal="center"/>
      <protection/>
    </xf>
    <xf numFmtId="0" fontId="9" fillId="0" borderId="30" xfId="50" applyNumberFormat="1" applyFont="1" applyFill="1" applyBorder="1" applyAlignment="1">
      <alignment horizontal="center"/>
      <protection/>
    </xf>
    <xf numFmtId="0" fontId="9" fillId="0" borderId="22" xfId="50" applyFont="1" applyFill="1" applyBorder="1" applyAlignment="1">
      <alignment horizontal="center"/>
      <protection/>
    </xf>
    <xf numFmtId="0" fontId="9" fillId="0" borderId="27" xfId="50" applyFont="1" applyFill="1" applyBorder="1" applyAlignment="1">
      <alignment horizontal="center"/>
      <protection/>
    </xf>
    <xf numFmtId="0" fontId="9" fillId="0" borderId="23" xfId="50" applyFont="1" applyFill="1" applyBorder="1" applyAlignment="1">
      <alignment horizontal="center"/>
      <protection/>
    </xf>
    <xf numFmtId="0" fontId="9" fillId="0" borderId="12" xfId="50" applyFont="1" applyFill="1" applyBorder="1" applyAlignment="1">
      <alignment horizontal="center"/>
      <protection/>
    </xf>
    <xf numFmtId="0" fontId="9" fillId="0" borderId="0" xfId="50" applyFont="1" applyFill="1" applyBorder="1" applyAlignment="1">
      <alignment horizontal="center"/>
      <protection/>
    </xf>
    <xf numFmtId="0" fontId="9" fillId="0" borderId="34" xfId="50" applyFont="1" applyFill="1" applyBorder="1" applyAlignment="1">
      <alignment horizontal="center"/>
      <protection/>
    </xf>
    <xf numFmtId="44" fontId="9" fillId="0" borderId="20" xfId="46" applyFont="1" applyFill="1" applyBorder="1" applyAlignment="1">
      <alignment horizontal="center"/>
    </xf>
    <xf numFmtId="44" fontId="79" fillId="0" borderId="61" xfId="48" applyFont="1" applyFill="1" applyBorder="1" applyAlignment="1">
      <alignment horizontal="center"/>
    </xf>
    <xf numFmtId="44" fontId="79" fillId="0" borderId="50" xfId="48" applyFont="1" applyFill="1" applyBorder="1" applyAlignment="1">
      <alignment horizontal="center"/>
    </xf>
    <xf numFmtId="44" fontId="79" fillId="0" borderId="57" xfId="48" applyFont="1" applyFill="1" applyBorder="1" applyAlignment="1">
      <alignment horizontal="center"/>
    </xf>
    <xf numFmtId="44" fontId="79" fillId="0" borderId="56" xfId="48" applyFont="1" applyFill="1" applyBorder="1" applyAlignment="1">
      <alignment horizontal="center"/>
    </xf>
    <xf numFmtId="1" fontId="9" fillId="0" borderId="62" xfId="50" applyNumberFormat="1" applyFont="1" applyFill="1" applyBorder="1" applyAlignment="1">
      <alignment horizontal="center"/>
      <protection/>
    </xf>
    <xf numFmtId="0" fontId="9" fillId="35" borderId="21" xfId="50" applyNumberFormat="1" applyFont="1" applyFill="1" applyBorder="1" applyAlignment="1">
      <alignment horizontal="center"/>
      <protection/>
    </xf>
    <xf numFmtId="0" fontId="9" fillId="35" borderId="30" xfId="50" applyNumberFormat="1" applyFont="1" applyFill="1" applyBorder="1" applyAlignment="1">
      <alignment horizontal="center"/>
      <protection/>
    </xf>
    <xf numFmtId="49" fontId="9" fillId="0" borderId="63" xfId="50" applyNumberFormat="1" applyFont="1" applyFill="1" applyBorder="1" applyAlignment="1">
      <alignment horizontal="center" vertical="center"/>
      <protection/>
    </xf>
    <xf numFmtId="10" fontId="11" fillId="0" borderId="11" xfId="50" applyNumberFormat="1" applyFont="1" applyFill="1" applyBorder="1" applyAlignment="1">
      <alignment horizontal="left" vertical="center" wrapText="1"/>
      <protection/>
    </xf>
    <xf numFmtId="10" fontId="11" fillId="0" borderId="32" xfId="50" applyNumberFormat="1" applyFont="1" applyFill="1" applyBorder="1" applyAlignment="1">
      <alignment horizontal="left" vertical="center" wrapText="1"/>
      <protection/>
    </xf>
    <xf numFmtId="179" fontId="6" fillId="0" borderId="43" xfId="50" applyNumberFormat="1" applyFont="1" applyFill="1" applyBorder="1" applyAlignment="1">
      <alignment horizontal="center"/>
      <protection/>
    </xf>
    <xf numFmtId="179" fontId="6" fillId="0" borderId="61" xfId="50" applyNumberFormat="1" applyFont="1" applyFill="1" applyBorder="1" applyAlignment="1">
      <alignment horizontal="center"/>
      <protection/>
    </xf>
    <xf numFmtId="179" fontId="6" fillId="0" borderId="41" xfId="50" applyNumberFormat="1" applyFont="1" applyFill="1" applyBorder="1" applyAlignment="1">
      <alignment horizontal="center"/>
      <protection/>
    </xf>
    <xf numFmtId="179" fontId="6" fillId="0" borderId="50" xfId="50" applyNumberFormat="1" applyFont="1" applyFill="1" applyBorder="1" applyAlignment="1">
      <alignment horizontal="center"/>
      <protection/>
    </xf>
    <xf numFmtId="10" fontId="11" fillId="0" borderId="12" xfId="50" applyNumberFormat="1" applyFont="1" applyFill="1" applyBorder="1" applyAlignment="1">
      <alignment horizontal="justify" vertical="center" wrapText="1"/>
      <protection/>
    </xf>
    <xf numFmtId="10" fontId="11" fillId="0" borderId="34" xfId="50" applyNumberFormat="1" applyFont="1" applyFill="1" applyBorder="1" applyAlignment="1">
      <alignment horizontal="justify" vertical="center" wrapText="1"/>
      <protection/>
    </xf>
    <xf numFmtId="10" fontId="11" fillId="0" borderId="21" xfId="50" applyNumberFormat="1" applyFont="1" applyFill="1" applyBorder="1" applyAlignment="1">
      <alignment horizontal="justify" vertical="center" wrapText="1"/>
      <protection/>
    </xf>
    <xf numFmtId="10" fontId="11" fillId="0" borderId="20" xfId="50" applyNumberFormat="1" applyFont="1" applyFill="1" applyBorder="1" applyAlignment="1">
      <alignment horizontal="justify" vertical="center" wrapText="1"/>
      <protection/>
    </xf>
    <xf numFmtId="10" fontId="11" fillId="0" borderId="15" xfId="50" applyNumberFormat="1" applyFont="1" applyFill="1" applyBorder="1" applyAlignment="1">
      <alignment horizontal="justify" vertical="center" wrapText="1"/>
      <protection/>
    </xf>
    <xf numFmtId="10" fontId="11" fillId="0" borderId="59" xfId="50" applyNumberFormat="1" applyFont="1" applyFill="1" applyBorder="1" applyAlignment="1">
      <alignment horizontal="justify" vertical="center" wrapText="1"/>
      <protection/>
    </xf>
    <xf numFmtId="44" fontId="9" fillId="0" borderId="11" xfId="48" applyFont="1" applyFill="1" applyBorder="1" applyAlignment="1">
      <alignment horizontal="center"/>
    </xf>
    <xf numFmtId="44" fontId="9" fillId="0" borderId="31" xfId="48" applyFont="1" applyFill="1" applyBorder="1" applyAlignment="1">
      <alignment horizontal="center"/>
    </xf>
    <xf numFmtId="44" fontId="9" fillId="0" borderId="64" xfId="48" applyFont="1" applyFill="1" applyBorder="1" applyAlignment="1">
      <alignment horizontal="center"/>
    </xf>
    <xf numFmtId="0" fontId="9" fillId="0" borderId="16" xfId="50" applyNumberFormat="1" applyFont="1" applyFill="1" applyBorder="1" applyAlignment="1">
      <alignment horizontal="center"/>
      <protection/>
    </xf>
    <xf numFmtId="0" fontId="9" fillId="0" borderId="65" xfId="50" applyFont="1" applyFill="1" applyBorder="1" applyAlignment="1">
      <alignment horizontal="center"/>
      <protection/>
    </xf>
    <xf numFmtId="0" fontId="9" fillId="0" borderId="29" xfId="50" applyFont="1" applyFill="1" applyBorder="1" applyAlignment="1">
      <alignment horizontal="center"/>
      <protection/>
    </xf>
    <xf numFmtId="49" fontId="7" fillId="38" borderId="27" xfId="50" applyNumberFormat="1" applyFont="1" applyFill="1" applyBorder="1" applyAlignment="1">
      <alignment horizontal="center" vertical="center"/>
      <protection/>
    </xf>
    <xf numFmtId="49" fontId="7" fillId="38" borderId="65" xfId="50" applyNumberFormat="1" applyFont="1" applyFill="1" applyBorder="1" applyAlignment="1">
      <alignment horizontal="center" vertical="center"/>
      <protection/>
    </xf>
    <xf numFmtId="49" fontId="7" fillId="38" borderId="0" xfId="50" applyNumberFormat="1" applyFont="1" applyFill="1" applyBorder="1" applyAlignment="1">
      <alignment horizontal="center" vertical="center"/>
      <protection/>
    </xf>
    <xf numFmtId="49" fontId="7" fillId="38" borderId="29" xfId="50" applyNumberFormat="1" applyFont="1" applyFill="1" applyBorder="1" applyAlignment="1">
      <alignment horizontal="center" vertical="center"/>
      <protection/>
    </xf>
    <xf numFmtId="44" fontId="9" fillId="0" borderId="35" xfId="46" applyFont="1" applyFill="1" applyBorder="1" applyAlignment="1">
      <alignment horizontal="center"/>
    </xf>
    <xf numFmtId="44" fontId="9" fillId="0" borderId="18" xfId="48" applyFont="1" applyFill="1" applyBorder="1" applyAlignment="1">
      <alignment horizontal="center"/>
    </xf>
    <xf numFmtId="0" fontId="9" fillId="0" borderId="17" xfId="50" applyNumberFormat="1" applyFont="1" applyFill="1" applyBorder="1" applyAlignment="1">
      <alignment horizontal="center"/>
      <protection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rmal 2 2" xfId="51"/>
    <cellStyle name="Normal 2 2 2" xfId="52"/>
    <cellStyle name="Normal 2 3" xfId="53"/>
    <cellStyle name="Normal 2 4" xfId="54"/>
    <cellStyle name="Normal 3" xfId="55"/>
    <cellStyle name="Nota" xfId="56"/>
    <cellStyle name="Percent" xfId="57"/>
    <cellStyle name="Porcentagem 2 2" xfId="58"/>
    <cellStyle name="Ruim" xfId="59"/>
    <cellStyle name="Saída" xfId="60"/>
    <cellStyle name="Comma [0]" xfId="61"/>
    <cellStyle name="Separador de milhares 2" xfId="62"/>
    <cellStyle name="Separador de milhares 2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2 2" xfId="74"/>
    <cellStyle name="Vírgula 3" xfId="75"/>
  </cellStyles>
  <dxfs count="9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1</xdr:col>
      <xdr:colOff>276225</xdr:colOff>
      <xdr:row>2</xdr:row>
      <xdr:rowOff>504825</xdr:rowOff>
    </xdr:to>
    <xdr:pic>
      <xdr:nvPicPr>
        <xdr:cNvPr id="1" name="Imagem 1" descr="PORT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162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47625</xdr:rowOff>
    </xdr:from>
    <xdr:to>
      <xdr:col>1</xdr:col>
      <xdr:colOff>685800</xdr:colOff>
      <xdr:row>4</xdr:row>
      <xdr:rowOff>85725</xdr:rowOff>
    </xdr:to>
    <xdr:pic>
      <xdr:nvPicPr>
        <xdr:cNvPr id="1" name="Imagem 1" descr="PORT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95275"/>
          <a:ext cx="1133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7"/>
  <sheetViews>
    <sheetView showGridLines="0" tabSelected="1" zoomScale="80" zoomScaleNormal="80" zoomScalePageLayoutView="0" workbookViewId="0" topLeftCell="A16">
      <selection activeCell="L413" sqref="L413"/>
    </sheetView>
  </sheetViews>
  <sheetFormatPr defaultColWidth="9.140625" defaultRowHeight="15"/>
  <cols>
    <col min="1" max="1" width="15.140625" style="5" bestFit="1" customWidth="1"/>
    <col min="2" max="2" width="135.140625" style="9" customWidth="1"/>
    <col min="3" max="3" width="10.421875" style="101" customWidth="1"/>
    <col min="4" max="4" width="17.00390625" style="125" bestFit="1" customWidth="1"/>
    <col min="5" max="5" width="17.28125" style="134" bestFit="1" customWidth="1"/>
    <col min="6" max="6" width="31.00390625" style="6" customWidth="1"/>
    <col min="7" max="7" width="4.7109375" style="1" customWidth="1"/>
    <col min="8" max="10" width="9.140625" style="1" customWidth="1"/>
    <col min="11" max="11" width="16.28125" style="1" bestFit="1" customWidth="1"/>
    <col min="12" max="16384" width="9.140625" style="1" customWidth="1"/>
  </cols>
  <sheetData>
    <row r="1" spans="1:6" s="4" customFormat="1" ht="20.25">
      <c r="A1" s="8"/>
      <c r="B1" s="2"/>
      <c r="C1" s="100"/>
      <c r="D1" s="124"/>
      <c r="E1" s="132"/>
      <c r="F1" s="3"/>
    </row>
    <row r="2" spans="1:6" s="4" customFormat="1" ht="20.25">
      <c r="A2" s="8"/>
      <c r="B2" s="2"/>
      <c r="C2" s="100"/>
      <c r="D2" s="124"/>
      <c r="E2" s="132"/>
      <c r="F2" s="3"/>
    </row>
    <row r="3" spans="1:5" s="4" customFormat="1" ht="42" customHeight="1">
      <c r="A3" s="244"/>
      <c r="B3" s="245"/>
      <c r="C3" s="245"/>
      <c r="D3" s="245"/>
      <c r="E3" s="133"/>
    </row>
    <row r="4" spans="1:6" ht="36" customHeight="1">
      <c r="A4" s="235" t="s">
        <v>538</v>
      </c>
      <c r="B4" s="250" t="s">
        <v>294</v>
      </c>
      <c r="C4" s="251"/>
      <c r="D4" s="251"/>
      <c r="E4" s="251"/>
      <c r="F4" s="251"/>
    </row>
    <row r="5" ht="6.75" customHeight="1" thickBot="1"/>
    <row r="6" spans="1:6" ht="37.5" customHeight="1" thickBot="1">
      <c r="A6" s="247" t="s">
        <v>9</v>
      </c>
      <c r="B6" s="248"/>
      <c r="C6" s="248"/>
      <c r="D6" s="248"/>
      <c r="E6" s="248"/>
      <c r="F6" s="249"/>
    </row>
    <row r="7" spans="1:6" ht="9" customHeight="1">
      <c r="A7" s="246"/>
      <c r="B7" s="246"/>
      <c r="C7" s="246"/>
      <c r="D7" s="246"/>
      <c r="E7" s="123"/>
      <c r="F7" s="1"/>
    </row>
    <row r="8" spans="1:6" ht="15.75">
      <c r="A8" s="241"/>
      <c r="B8" s="242"/>
      <c r="C8" s="242"/>
      <c r="D8" s="242"/>
      <c r="E8" s="242"/>
      <c r="F8" s="243"/>
    </row>
    <row r="9" spans="2:6" ht="8.25" customHeight="1" thickBot="1">
      <c r="B9" s="7"/>
      <c r="C9" s="102"/>
      <c r="E9" s="135"/>
      <c r="F9" s="10"/>
    </row>
    <row r="10" spans="1:7" s="121" customFormat="1" ht="30.75" customHeight="1" thickBot="1">
      <c r="A10" s="116" t="s">
        <v>0</v>
      </c>
      <c r="B10" s="117" t="s">
        <v>1</v>
      </c>
      <c r="C10" s="118" t="s">
        <v>4</v>
      </c>
      <c r="D10" s="126" t="s">
        <v>3</v>
      </c>
      <c r="E10" s="136" t="s">
        <v>186</v>
      </c>
      <c r="F10" s="119" t="s">
        <v>187</v>
      </c>
      <c r="G10" s="120"/>
    </row>
    <row r="11" spans="1:6" s="43" customFormat="1" ht="22.5" customHeight="1" thickBot="1">
      <c r="A11" s="151">
        <v>1</v>
      </c>
      <c r="B11" s="152" t="s">
        <v>17</v>
      </c>
      <c r="C11" s="197"/>
      <c r="D11" s="153"/>
      <c r="E11" s="154"/>
      <c r="F11" s="155">
        <f>SUM(F12:F13)</f>
        <v>0</v>
      </c>
    </row>
    <row r="12" spans="1:6" ht="15.75">
      <c r="A12" s="109" t="s">
        <v>11</v>
      </c>
      <c r="B12" s="110" t="s">
        <v>155</v>
      </c>
      <c r="C12" s="204" t="s">
        <v>22</v>
      </c>
      <c r="D12" s="168">
        <v>2</v>
      </c>
      <c r="E12" s="205"/>
      <c r="F12" s="145">
        <f>E12*D12</f>
        <v>0</v>
      </c>
    </row>
    <row r="13" spans="1:6" ht="16.5" thickBot="1">
      <c r="A13" s="105" t="s">
        <v>12</v>
      </c>
      <c r="B13" s="206" t="s">
        <v>156</v>
      </c>
      <c r="C13" s="149" t="s">
        <v>22</v>
      </c>
      <c r="D13" s="127">
        <v>28</v>
      </c>
      <c r="E13" s="144"/>
      <c r="F13" s="111">
        <f>E13*D13</f>
        <v>0</v>
      </c>
    </row>
    <row r="14" spans="1:6" s="43" customFormat="1" ht="22.5" customHeight="1" thickBot="1">
      <c r="A14" s="151">
        <v>2</v>
      </c>
      <c r="B14" s="152" t="s">
        <v>7</v>
      </c>
      <c r="C14" s="197"/>
      <c r="D14" s="153"/>
      <c r="E14" s="154"/>
      <c r="F14" s="155">
        <f>SUM(F15:F16)</f>
        <v>0</v>
      </c>
    </row>
    <row r="15" spans="1:6" ht="28.5">
      <c r="A15" s="105" t="s">
        <v>2</v>
      </c>
      <c r="B15" s="106" t="s">
        <v>157</v>
      </c>
      <c r="C15" s="149" t="s">
        <v>13</v>
      </c>
      <c r="D15" s="127">
        <v>36</v>
      </c>
      <c r="E15" s="144"/>
      <c r="F15" s="111">
        <f>E15*D15</f>
        <v>0</v>
      </c>
    </row>
    <row r="16" spans="1:6" ht="16.5" thickBot="1">
      <c r="A16" s="105" t="s">
        <v>8</v>
      </c>
      <c r="B16" s="206" t="s">
        <v>158</v>
      </c>
      <c r="C16" s="149" t="s">
        <v>6</v>
      </c>
      <c r="D16" s="127">
        <v>24</v>
      </c>
      <c r="E16" s="144"/>
      <c r="F16" s="111">
        <f>E16*D16</f>
        <v>0</v>
      </c>
    </row>
    <row r="17" spans="1:6" s="43" customFormat="1" ht="22.5" customHeight="1" thickBot="1">
      <c r="A17" s="151">
        <v>3</v>
      </c>
      <c r="B17" s="152" t="s">
        <v>18</v>
      </c>
      <c r="C17" s="197"/>
      <c r="D17" s="153"/>
      <c r="E17" s="154"/>
      <c r="F17" s="155">
        <f>SUM(F18:F25)</f>
        <v>0</v>
      </c>
    </row>
    <row r="18" spans="1:6" s="99" customFormat="1" ht="28.5">
      <c r="A18" s="105" t="s">
        <v>19</v>
      </c>
      <c r="B18" s="106" t="s">
        <v>185</v>
      </c>
      <c r="C18" s="149" t="s">
        <v>5</v>
      </c>
      <c r="D18" s="128">
        <v>1200</v>
      </c>
      <c r="E18" s="144"/>
      <c r="F18" s="111">
        <f aca="true" t="shared" si="0" ref="F18:F24">E18*D18</f>
        <v>0</v>
      </c>
    </row>
    <row r="19" spans="1:6" s="99" customFormat="1" ht="28.5">
      <c r="A19" s="105" t="s">
        <v>20</v>
      </c>
      <c r="B19" s="106" t="s">
        <v>549</v>
      </c>
      <c r="C19" s="149" t="s">
        <v>550</v>
      </c>
      <c r="D19" s="128">
        <v>1000</v>
      </c>
      <c r="E19" s="144"/>
      <c r="F19" s="111">
        <f t="shared" si="0"/>
        <v>0</v>
      </c>
    </row>
    <row r="20" spans="1:6" s="99" customFormat="1" ht="15.75">
      <c r="A20" s="105" t="s">
        <v>21</v>
      </c>
      <c r="B20" s="106" t="s">
        <v>551</v>
      </c>
      <c r="C20" s="149" t="s">
        <v>5</v>
      </c>
      <c r="D20" s="128">
        <v>250</v>
      </c>
      <c r="E20" s="144"/>
      <c r="F20" s="111">
        <f t="shared" si="0"/>
        <v>0</v>
      </c>
    </row>
    <row r="21" spans="1:6" s="99" customFormat="1" ht="15.75">
      <c r="A21" s="105" t="s">
        <v>54</v>
      </c>
      <c r="B21" s="206" t="s">
        <v>184</v>
      </c>
      <c r="C21" s="150" t="s">
        <v>10</v>
      </c>
      <c r="D21" s="127">
        <v>100</v>
      </c>
      <c r="E21" s="144"/>
      <c r="F21" s="111">
        <f>E21*D21</f>
        <v>0</v>
      </c>
    </row>
    <row r="22" spans="1:6" s="99" customFormat="1" ht="15.75">
      <c r="A22" s="105" t="s">
        <v>59</v>
      </c>
      <c r="B22" s="169" t="s">
        <v>333</v>
      </c>
      <c r="C22" s="172" t="s">
        <v>10</v>
      </c>
      <c r="D22" s="173">
        <v>30</v>
      </c>
      <c r="E22" s="174"/>
      <c r="F22" s="175">
        <f>E22*D22</f>
        <v>0</v>
      </c>
    </row>
    <row r="23" spans="1:6" s="99" customFormat="1" ht="15.75">
      <c r="A23" s="105" t="s">
        <v>81</v>
      </c>
      <c r="B23" s="169" t="s">
        <v>691</v>
      </c>
      <c r="C23" s="172" t="s">
        <v>13</v>
      </c>
      <c r="D23" s="173">
        <v>1</v>
      </c>
      <c r="E23" s="174"/>
      <c r="F23" s="175">
        <f t="shared" si="0"/>
        <v>0</v>
      </c>
    </row>
    <row r="24" spans="1:6" ht="28.5">
      <c r="A24" s="105" t="s">
        <v>95</v>
      </c>
      <c r="B24" s="114" t="s">
        <v>191</v>
      </c>
      <c r="C24" s="107" t="s">
        <v>306</v>
      </c>
      <c r="D24" s="108">
        <v>80</v>
      </c>
      <c r="E24" s="122"/>
      <c r="F24" s="111">
        <f t="shared" si="0"/>
        <v>0</v>
      </c>
    </row>
    <row r="25" spans="1:6" ht="16.5" thickBot="1">
      <c r="A25" s="105"/>
      <c r="B25" s="114"/>
      <c r="C25" s="107"/>
      <c r="D25" s="108"/>
      <c r="E25" s="122"/>
      <c r="F25" s="111"/>
    </row>
    <row r="26" spans="1:6" ht="22.5" customHeight="1" thickBot="1">
      <c r="A26" s="151">
        <v>4</v>
      </c>
      <c r="B26" s="152" t="s">
        <v>677</v>
      </c>
      <c r="C26" s="197"/>
      <c r="D26" s="153"/>
      <c r="E26" s="154"/>
      <c r="F26" s="155">
        <f>F27+F36+F51+F100+F75+F90</f>
        <v>0</v>
      </c>
    </row>
    <row r="27" spans="1:6" ht="15.75">
      <c r="A27" s="198" t="s">
        <v>25</v>
      </c>
      <c r="B27" s="199" t="s">
        <v>567</v>
      </c>
      <c r="C27" s="200"/>
      <c r="D27" s="201"/>
      <c r="E27" s="202"/>
      <c r="F27" s="203">
        <f>SUM(F28:F35)</f>
        <v>0</v>
      </c>
    </row>
    <row r="28" spans="1:6" ht="15.75">
      <c r="A28" s="105" t="s">
        <v>101</v>
      </c>
      <c r="B28" s="143" t="s">
        <v>293</v>
      </c>
      <c r="C28" s="150" t="s">
        <v>6</v>
      </c>
      <c r="D28" s="127">
        <v>24000</v>
      </c>
      <c r="E28" s="144"/>
      <c r="F28" s="111">
        <f aca="true" t="shared" si="1" ref="F28:F34">E28*D28</f>
        <v>0</v>
      </c>
    </row>
    <row r="29" spans="1:6" ht="15.75">
      <c r="A29" s="105" t="s">
        <v>102</v>
      </c>
      <c r="B29" s="143" t="s">
        <v>270</v>
      </c>
      <c r="C29" s="150" t="s">
        <v>6</v>
      </c>
      <c r="D29" s="127">
        <v>7000</v>
      </c>
      <c r="E29" s="144"/>
      <c r="F29" s="111">
        <f t="shared" si="1"/>
        <v>0</v>
      </c>
    </row>
    <row r="30" spans="1:6" ht="15.75">
      <c r="A30" s="105" t="s">
        <v>103</v>
      </c>
      <c r="B30" s="143" t="s">
        <v>693</v>
      </c>
      <c r="C30" s="150" t="s">
        <v>10</v>
      </c>
      <c r="D30" s="127">
        <v>2450</v>
      </c>
      <c r="E30" s="144"/>
      <c r="F30" s="111">
        <f t="shared" si="1"/>
        <v>0</v>
      </c>
    </row>
    <row r="31" spans="1:6" ht="15.75">
      <c r="A31" s="105" t="s">
        <v>104</v>
      </c>
      <c r="B31" s="143" t="s">
        <v>91</v>
      </c>
      <c r="C31" s="150" t="s">
        <v>10</v>
      </c>
      <c r="D31" s="127">
        <v>2000</v>
      </c>
      <c r="E31" s="144"/>
      <c r="F31" s="111">
        <f t="shared" si="1"/>
        <v>0</v>
      </c>
    </row>
    <row r="32" spans="1:6" ht="28.5">
      <c r="A32" s="105" t="s">
        <v>105</v>
      </c>
      <c r="B32" s="143" t="s">
        <v>268</v>
      </c>
      <c r="C32" s="150" t="s">
        <v>10</v>
      </c>
      <c r="D32" s="127">
        <v>420</v>
      </c>
      <c r="E32" s="144"/>
      <c r="F32" s="111">
        <f t="shared" si="1"/>
        <v>0</v>
      </c>
    </row>
    <row r="33" spans="1:6" ht="15.75">
      <c r="A33" s="105" t="s">
        <v>694</v>
      </c>
      <c r="B33" s="106" t="s">
        <v>269</v>
      </c>
      <c r="C33" s="149" t="s">
        <v>6</v>
      </c>
      <c r="D33" s="127">
        <v>7000</v>
      </c>
      <c r="E33" s="144"/>
      <c r="F33" s="111">
        <f t="shared" si="1"/>
        <v>0</v>
      </c>
    </row>
    <row r="34" spans="1:6" ht="15.75">
      <c r="A34" s="105" t="s">
        <v>696</v>
      </c>
      <c r="B34" s="106" t="s">
        <v>274</v>
      </c>
      <c r="C34" s="149" t="s">
        <v>6</v>
      </c>
      <c r="D34" s="129">
        <v>7000</v>
      </c>
      <c r="E34" s="144"/>
      <c r="F34" s="111">
        <f t="shared" si="1"/>
        <v>0</v>
      </c>
    </row>
    <row r="35" spans="1:6" ht="15.75">
      <c r="A35" s="105"/>
      <c r="B35" s="206"/>
      <c r="C35" s="149"/>
      <c r="D35" s="127"/>
      <c r="E35" s="144"/>
      <c r="F35" s="111"/>
    </row>
    <row r="36" spans="1:6" ht="15.75">
      <c r="A36" s="198" t="s">
        <v>26</v>
      </c>
      <c r="B36" s="199" t="s">
        <v>295</v>
      </c>
      <c r="C36" s="200"/>
      <c r="D36" s="201"/>
      <c r="E36" s="202"/>
      <c r="F36" s="203">
        <f>SUM(F37:F50)</f>
        <v>0</v>
      </c>
    </row>
    <row r="37" spans="1:6" ht="28.5">
      <c r="A37" s="105" t="s">
        <v>106</v>
      </c>
      <c r="B37" s="143" t="s">
        <v>322</v>
      </c>
      <c r="C37" s="150" t="s">
        <v>312</v>
      </c>
      <c r="D37" s="127">
        <v>4</v>
      </c>
      <c r="E37" s="144"/>
      <c r="F37" s="111">
        <f aca="true" t="shared" si="2" ref="F37:F50">E37*D37</f>
        <v>0</v>
      </c>
    </row>
    <row r="38" spans="1:6" ht="15.75">
      <c r="A38" s="105" t="s">
        <v>107</v>
      </c>
      <c r="B38" s="114" t="s">
        <v>329</v>
      </c>
      <c r="C38" s="149" t="s">
        <v>5</v>
      </c>
      <c r="D38" s="108">
        <v>150</v>
      </c>
      <c r="E38" s="122"/>
      <c r="F38" s="111">
        <f t="shared" si="2"/>
        <v>0</v>
      </c>
    </row>
    <row r="39" spans="1:6" ht="15.75">
      <c r="A39" s="105" t="s">
        <v>108</v>
      </c>
      <c r="B39" s="114" t="s">
        <v>331</v>
      </c>
      <c r="C39" s="149" t="s">
        <v>5</v>
      </c>
      <c r="D39" s="108">
        <v>300</v>
      </c>
      <c r="E39" s="122"/>
      <c r="F39" s="111">
        <f t="shared" si="2"/>
        <v>0</v>
      </c>
    </row>
    <row r="40" spans="1:6" ht="15.75">
      <c r="A40" s="105" t="s">
        <v>109</v>
      </c>
      <c r="B40" s="207" t="s">
        <v>330</v>
      </c>
      <c r="C40" s="149" t="s">
        <v>5</v>
      </c>
      <c r="D40" s="146">
        <v>100</v>
      </c>
      <c r="E40" s="208"/>
      <c r="F40" s="111">
        <f t="shared" si="2"/>
        <v>0</v>
      </c>
    </row>
    <row r="41" spans="1:6" ht="42.75">
      <c r="A41" s="105" t="s">
        <v>110</v>
      </c>
      <c r="B41" s="209" t="s">
        <v>242</v>
      </c>
      <c r="C41" s="149" t="s">
        <v>10</v>
      </c>
      <c r="D41" s="159">
        <v>615</v>
      </c>
      <c r="E41" s="210"/>
      <c r="F41" s="111">
        <f t="shared" si="2"/>
        <v>0</v>
      </c>
    </row>
    <row r="42" spans="1:6" ht="15.75">
      <c r="A42" s="105" t="s">
        <v>111</v>
      </c>
      <c r="B42" s="209" t="s">
        <v>263</v>
      </c>
      <c r="C42" s="160" t="s">
        <v>10</v>
      </c>
      <c r="D42" s="127">
        <v>615</v>
      </c>
      <c r="E42" s="210"/>
      <c r="F42" s="111">
        <f t="shared" si="2"/>
        <v>0</v>
      </c>
    </row>
    <row r="43" spans="1:6" ht="28.5">
      <c r="A43" s="105" t="s">
        <v>112</v>
      </c>
      <c r="B43" s="211" t="s">
        <v>364</v>
      </c>
      <c r="C43" s="149" t="s">
        <v>5</v>
      </c>
      <c r="D43" s="127">
        <v>150</v>
      </c>
      <c r="E43" s="148"/>
      <c r="F43" s="111">
        <f t="shared" si="2"/>
        <v>0</v>
      </c>
    </row>
    <row r="44" spans="1:6" ht="15.75">
      <c r="A44" s="105" t="s">
        <v>113</v>
      </c>
      <c r="B44" s="206" t="s">
        <v>161</v>
      </c>
      <c r="C44" s="150" t="s">
        <v>10</v>
      </c>
      <c r="D44" s="127">
        <v>40</v>
      </c>
      <c r="E44" s="144"/>
      <c r="F44" s="111">
        <f t="shared" si="2"/>
        <v>0</v>
      </c>
    </row>
    <row r="45" spans="1:6" ht="15.75">
      <c r="A45" s="105" t="s">
        <v>114</v>
      </c>
      <c r="B45" s="137" t="s">
        <v>162</v>
      </c>
      <c r="C45" s="150" t="s">
        <v>10</v>
      </c>
      <c r="D45" s="127">
        <v>40</v>
      </c>
      <c r="E45" s="144"/>
      <c r="F45" s="111">
        <f t="shared" si="2"/>
        <v>0</v>
      </c>
    </row>
    <row r="46" spans="1:6" ht="15.75">
      <c r="A46" s="105" t="s">
        <v>561</v>
      </c>
      <c r="B46" s="106" t="s">
        <v>24</v>
      </c>
      <c r="C46" s="149" t="s">
        <v>34</v>
      </c>
      <c r="D46" s="129">
        <v>2800</v>
      </c>
      <c r="E46" s="144"/>
      <c r="F46" s="111">
        <f>E46*D46</f>
        <v>0</v>
      </c>
    </row>
    <row r="47" spans="1:6" ht="28.5">
      <c r="A47" s="105" t="s">
        <v>562</v>
      </c>
      <c r="B47" s="211" t="s">
        <v>310</v>
      </c>
      <c r="C47" s="149" t="s">
        <v>6</v>
      </c>
      <c r="D47" s="146">
        <v>100</v>
      </c>
      <c r="E47" s="148"/>
      <c r="F47" s="145">
        <f>E47*D47</f>
        <v>0</v>
      </c>
    </row>
    <row r="48" spans="1:6" ht="15.75">
      <c r="A48" s="105" t="s">
        <v>563</v>
      </c>
      <c r="B48" s="206" t="s">
        <v>309</v>
      </c>
      <c r="C48" s="150" t="s">
        <v>312</v>
      </c>
      <c r="D48" s="127">
        <v>1</v>
      </c>
      <c r="E48" s="212"/>
      <c r="F48" s="111">
        <f>E48*D48</f>
        <v>0</v>
      </c>
    </row>
    <row r="49" spans="1:6" ht="15.75">
      <c r="A49" s="105" t="s">
        <v>564</v>
      </c>
      <c r="B49" s="213" t="s">
        <v>560</v>
      </c>
      <c r="C49" s="147" t="s">
        <v>6</v>
      </c>
      <c r="D49" s="127">
        <v>40</v>
      </c>
      <c r="E49" s="212"/>
      <c r="F49" s="111">
        <f>E49*D49</f>
        <v>0</v>
      </c>
    </row>
    <row r="50" spans="1:6" ht="15.75">
      <c r="A50" s="105"/>
      <c r="B50" s="106"/>
      <c r="C50" s="150"/>
      <c r="D50" s="127"/>
      <c r="E50" s="144"/>
      <c r="F50" s="111">
        <f t="shared" si="2"/>
        <v>0</v>
      </c>
    </row>
    <row r="51" spans="1:6" ht="15.75">
      <c r="A51" s="198" t="s">
        <v>27</v>
      </c>
      <c r="B51" s="199" t="s">
        <v>297</v>
      </c>
      <c r="C51" s="200"/>
      <c r="D51" s="201"/>
      <c r="E51" s="202"/>
      <c r="F51" s="203">
        <f>SUM(F52:F74)</f>
        <v>0</v>
      </c>
    </row>
    <row r="52" spans="1:6" ht="42.75">
      <c r="A52" s="105" t="s">
        <v>115</v>
      </c>
      <c r="B52" s="211" t="s">
        <v>242</v>
      </c>
      <c r="C52" s="149" t="s">
        <v>10</v>
      </c>
      <c r="D52" s="146">
        <v>500.76</v>
      </c>
      <c r="E52" s="148"/>
      <c r="F52" s="111">
        <f>E52*D52</f>
        <v>0</v>
      </c>
    </row>
    <row r="53" spans="1:6" ht="15.75">
      <c r="A53" s="105" t="s">
        <v>116</v>
      </c>
      <c r="B53" s="211" t="s">
        <v>263</v>
      </c>
      <c r="C53" s="147" t="s">
        <v>10</v>
      </c>
      <c r="D53" s="127">
        <v>500.76</v>
      </c>
      <c r="E53" s="148"/>
      <c r="F53" s="111">
        <f>E53*D53</f>
        <v>0</v>
      </c>
    </row>
    <row r="54" spans="1:6" ht="15.75">
      <c r="A54" s="105" t="s">
        <v>117</v>
      </c>
      <c r="B54" s="211" t="s">
        <v>689</v>
      </c>
      <c r="C54" s="147" t="s">
        <v>5</v>
      </c>
      <c r="D54" s="127">
        <v>400</v>
      </c>
      <c r="E54" s="148"/>
      <c r="F54" s="111">
        <f>E54*D54</f>
        <v>0</v>
      </c>
    </row>
    <row r="55" spans="1:6" ht="15.75">
      <c r="A55" s="105" t="s">
        <v>118</v>
      </c>
      <c r="B55" s="206" t="s">
        <v>161</v>
      </c>
      <c r="C55" s="150" t="s">
        <v>10</v>
      </c>
      <c r="D55" s="127">
        <v>8</v>
      </c>
      <c r="E55" s="144"/>
      <c r="F55" s="111">
        <f aca="true" t="shared" si="3" ref="F55:F73">E55*D55</f>
        <v>0</v>
      </c>
    </row>
    <row r="56" spans="1:6" ht="15.75">
      <c r="A56" s="105" t="s">
        <v>119</v>
      </c>
      <c r="B56" s="137" t="s">
        <v>162</v>
      </c>
      <c r="C56" s="150" t="s">
        <v>10</v>
      </c>
      <c r="D56" s="127">
        <v>8</v>
      </c>
      <c r="E56" s="144"/>
      <c r="F56" s="111">
        <f t="shared" si="3"/>
        <v>0</v>
      </c>
    </row>
    <row r="57" spans="1:6" ht="15.75">
      <c r="A57" s="105" t="s">
        <v>120</v>
      </c>
      <c r="B57" s="106" t="s">
        <v>24</v>
      </c>
      <c r="C57" s="149" t="s">
        <v>34</v>
      </c>
      <c r="D57" s="129">
        <v>800</v>
      </c>
      <c r="E57" s="144"/>
      <c r="F57" s="111">
        <f t="shared" si="3"/>
        <v>0</v>
      </c>
    </row>
    <row r="58" spans="1:6" ht="15.75">
      <c r="A58" s="105" t="s">
        <v>569</v>
      </c>
      <c r="B58" s="106" t="s">
        <v>311</v>
      </c>
      <c r="C58" s="149" t="s">
        <v>6</v>
      </c>
      <c r="D58" s="129">
        <v>1000</v>
      </c>
      <c r="E58" s="144"/>
      <c r="F58" s="111">
        <f t="shared" si="3"/>
        <v>0</v>
      </c>
    </row>
    <row r="59" spans="1:6" ht="28.5">
      <c r="A59" s="105" t="s">
        <v>570</v>
      </c>
      <c r="B59" s="143" t="s">
        <v>313</v>
      </c>
      <c r="C59" s="149" t="s">
        <v>5</v>
      </c>
      <c r="D59" s="129">
        <v>2000</v>
      </c>
      <c r="E59" s="144"/>
      <c r="F59" s="111">
        <f t="shared" si="3"/>
        <v>0</v>
      </c>
    </row>
    <row r="60" spans="1:6" ht="28.5">
      <c r="A60" s="105" t="s">
        <v>571</v>
      </c>
      <c r="B60" s="143" t="s">
        <v>314</v>
      </c>
      <c r="C60" s="149" t="s">
        <v>5</v>
      </c>
      <c r="D60" s="129">
        <v>2000</v>
      </c>
      <c r="E60" s="144"/>
      <c r="F60" s="111">
        <f t="shared" si="3"/>
        <v>0</v>
      </c>
    </row>
    <row r="61" spans="1:6" ht="15.75">
      <c r="A61" s="105" t="s">
        <v>572</v>
      </c>
      <c r="B61" s="106" t="s">
        <v>316</v>
      </c>
      <c r="C61" s="147" t="s">
        <v>312</v>
      </c>
      <c r="D61" s="129">
        <v>20</v>
      </c>
      <c r="E61" s="144"/>
      <c r="F61" s="111">
        <f t="shared" si="3"/>
        <v>0</v>
      </c>
    </row>
    <row r="62" spans="1:6" ht="15.75">
      <c r="A62" s="105" t="s">
        <v>573</v>
      </c>
      <c r="B62" s="206" t="s">
        <v>687</v>
      </c>
      <c r="C62" s="149"/>
      <c r="D62" s="146">
        <v>1200</v>
      </c>
      <c r="E62" s="144"/>
      <c r="F62" s="111">
        <f t="shared" si="3"/>
        <v>0</v>
      </c>
    </row>
    <row r="63" spans="1:6" ht="15.75">
      <c r="A63" s="105" t="s">
        <v>574</v>
      </c>
      <c r="B63" s="206" t="s">
        <v>275</v>
      </c>
      <c r="C63" s="149" t="s">
        <v>5</v>
      </c>
      <c r="D63" s="127">
        <v>1000</v>
      </c>
      <c r="E63" s="144"/>
      <c r="F63" s="111">
        <f t="shared" si="3"/>
        <v>0</v>
      </c>
    </row>
    <row r="64" spans="1:6" ht="15.75">
      <c r="A64" s="105" t="s">
        <v>575</v>
      </c>
      <c r="B64" s="106" t="s">
        <v>317</v>
      </c>
      <c r="C64" s="147"/>
      <c r="D64" s="129">
        <v>2000</v>
      </c>
      <c r="E64" s="144"/>
      <c r="F64" s="111">
        <f t="shared" si="3"/>
        <v>0</v>
      </c>
    </row>
    <row r="65" spans="1:6" ht="15.75">
      <c r="A65" s="105" t="s">
        <v>576</v>
      </c>
      <c r="B65" s="106" t="s">
        <v>259</v>
      </c>
      <c r="C65" s="149" t="s">
        <v>5</v>
      </c>
      <c r="D65" s="129">
        <v>500</v>
      </c>
      <c r="E65" s="144"/>
      <c r="F65" s="111">
        <f t="shared" si="3"/>
        <v>0</v>
      </c>
    </row>
    <row r="66" spans="1:6" ht="15.75">
      <c r="A66" s="105" t="s">
        <v>577</v>
      </c>
      <c r="B66" s="211" t="s">
        <v>258</v>
      </c>
      <c r="C66" s="149" t="s">
        <v>5</v>
      </c>
      <c r="D66" s="146">
        <v>150</v>
      </c>
      <c r="E66" s="144"/>
      <c r="F66" s="111">
        <f t="shared" si="3"/>
        <v>0</v>
      </c>
    </row>
    <row r="67" spans="1:6" ht="15.75">
      <c r="A67" s="105" t="s">
        <v>578</v>
      </c>
      <c r="B67" s="211" t="s">
        <v>207</v>
      </c>
      <c r="C67" s="147" t="s">
        <v>312</v>
      </c>
      <c r="D67" s="146">
        <v>40</v>
      </c>
      <c r="E67" s="144"/>
      <c r="F67" s="111">
        <f t="shared" si="3"/>
        <v>0</v>
      </c>
    </row>
    <row r="68" spans="1:6" ht="15.75">
      <c r="A68" s="105" t="s">
        <v>579</v>
      </c>
      <c r="B68" s="106" t="s">
        <v>208</v>
      </c>
      <c r="C68" s="147" t="s">
        <v>312</v>
      </c>
      <c r="D68" s="129">
        <v>40</v>
      </c>
      <c r="E68" s="144"/>
      <c r="F68" s="111">
        <f t="shared" si="3"/>
        <v>0</v>
      </c>
    </row>
    <row r="69" spans="1:6" ht="15.75">
      <c r="A69" s="105" t="s">
        <v>580</v>
      </c>
      <c r="B69" s="211" t="s">
        <v>261</v>
      </c>
      <c r="C69" s="147" t="s">
        <v>312</v>
      </c>
      <c r="D69" s="146">
        <v>40</v>
      </c>
      <c r="E69" s="144"/>
      <c r="F69" s="111">
        <f t="shared" si="3"/>
        <v>0</v>
      </c>
    </row>
    <row r="70" spans="1:6" ht="15.75">
      <c r="A70" s="105" t="s">
        <v>581</v>
      </c>
      <c r="B70" s="211" t="s">
        <v>262</v>
      </c>
      <c r="C70" s="147" t="s">
        <v>312</v>
      </c>
      <c r="D70" s="146">
        <v>40</v>
      </c>
      <c r="E70" s="144"/>
      <c r="F70" s="111">
        <f t="shared" si="3"/>
        <v>0</v>
      </c>
    </row>
    <row r="71" spans="1:6" ht="15.75">
      <c r="A71" s="105" t="s">
        <v>582</v>
      </c>
      <c r="B71" s="211" t="s">
        <v>546</v>
      </c>
      <c r="C71" s="147" t="s">
        <v>312</v>
      </c>
      <c r="D71" s="146">
        <v>20</v>
      </c>
      <c r="E71" s="144"/>
      <c r="F71" s="111">
        <f t="shared" si="3"/>
        <v>0</v>
      </c>
    </row>
    <row r="72" spans="1:6" ht="15.75">
      <c r="A72" s="105" t="s">
        <v>583</v>
      </c>
      <c r="B72" s="211" t="s">
        <v>539</v>
      </c>
      <c r="C72" s="147" t="s">
        <v>312</v>
      </c>
      <c r="D72" s="146">
        <v>3</v>
      </c>
      <c r="E72" s="144"/>
      <c r="F72" s="111">
        <f t="shared" si="3"/>
        <v>0</v>
      </c>
    </row>
    <row r="73" spans="1:6" ht="15.75">
      <c r="A73" s="105" t="s">
        <v>690</v>
      </c>
      <c r="B73" s="211" t="s">
        <v>540</v>
      </c>
      <c r="C73" s="147" t="s">
        <v>312</v>
      </c>
      <c r="D73" s="146">
        <v>1</v>
      </c>
      <c r="E73" s="144"/>
      <c r="F73" s="111">
        <f t="shared" si="3"/>
        <v>0</v>
      </c>
    </row>
    <row r="74" spans="1:6" ht="15.75">
      <c r="A74" s="105"/>
      <c r="B74" s="106"/>
      <c r="C74" s="149"/>
      <c r="D74" s="127"/>
      <c r="E74" s="214"/>
      <c r="F74" s="111"/>
    </row>
    <row r="75" spans="1:6" ht="15.75">
      <c r="A75" s="198" t="s">
        <v>28</v>
      </c>
      <c r="B75" s="199" t="s">
        <v>296</v>
      </c>
      <c r="C75" s="200"/>
      <c r="D75" s="201"/>
      <c r="E75" s="202"/>
      <c r="F75" s="203">
        <f>SUM(F76:F89)</f>
        <v>0</v>
      </c>
    </row>
    <row r="76" spans="1:6" ht="15.75">
      <c r="A76" s="105" t="s">
        <v>121</v>
      </c>
      <c r="B76" s="211" t="s">
        <v>323</v>
      </c>
      <c r="C76" s="147" t="s">
        <v>312</v>
      </c>
      <c r="D76" s="146">
        <v>14</v>
      </c>
      <c r="E76" s="144"/>
      <c r="F76" s="111">
        <f aca="true" t="shared" si="4" ref="F76:F82">E76*D76</f>
        <v>0</v>
      </c>
    </row>
    <row r="77" spans="1:6" ht="15.75">
      <c r="A77" s="105" t="s">
        <v>122</v>
      </c>
      <c r="B77" s="106" t="s">
        <v>541</v>
      </c>
      <c r="C77" s="147" t="s">
        <v>312</v>
      </c>
      <c r="D77" s="146">
        <v>112</v>
      </c>
      <c r="E77" s="144"/>
      <c r="F77" s="111">
        <f t="shared" si="4"/>
        <v>0</v>
      </c>
    </row>
    <row r="78" spans="1:6" ht="15.75">
      <c r="A78" s="105" t="s">
        <v>123</v>
      </c>
      <c r="B78" s="211" t="s">
        <v>324</v>
      </c>
      <c r="C78" s="147" t="s">
        <v>312</v>
      </c>
      <c r="D78" s="146">
        <v>14</v>
      </c>
      <c r="E78" s="144"/>
      <c r="F78" s="111">
        <f t="shared" si="4"/>
        <v>0</v>
      </c>
    </row>
    <row r="79" spans="1:6" ht="15.75">
      <c r="A79" s="105" t="s">
        <v>124</v>
      </c>
      <c r="B79" s="211" t="s">
        <v>325</v>
      </c>
      <c r="C79" s="147" t="s">
        <v>312</v>
      </c>
      <c r="D79" s="146">
        <v>42</v>
      </c>
      <c r="E79" s="144"/>
      <c r="F79" s="111">
        <f t="shared" si="4"/>
        <v>0</v>
      </c>
    </row>
    <row r="80" spans="1:6" ht="15.75">
      <c r="A80" s="105" t="s">
        <v>125</v>
      </c>
      <c r="B80" s="211" t="s">
        <v>326</v>
      </c>
      <c r="C80" s="147" t="s">
        <v>312</v>
      </c>
      <c r="D80" s="146">
        <v>14</v>
      </c>
      <c r="E80" s="144"/>
      <c r="F80" s="111">
        <f t="shared" si="4"/>
        <v>0</v>
      </c>
    </row>
    <row r="81" spans="1:6" ht="15.75">
      <c r="A81" s="105" t="s">
        <v>126</v>
      </c>
      <c r="B81" s="215" t="s">
        <v>327</v>
      </c>
      <c r="C81" s="147" t="s">
        <v>312</v>
      </c>
      <c r="D81" s="146">
        <v>14</v>
      </c>
      <c r="E81" s="144"/>
      <c r="F81" s="111">
        <f t="shared" si="4"/>
        <v>0</v>
      </c>
    </row>
    <row r="82" spans="1:6" ht="15.75">
      <c r="A82" s="105" t="s">
        <v>127</v>
      </c>
      <c r="B82" s="211" t="s">
        <v>328</v>
      </c>
      <c r="C82" s="147" t="s">
        <v>5</v>
      </c>
      <c r="D82" s="146">
        <v>280</v>
      </c>
      <c r="E82" s="144"/>
      <c r="F82" s="111">
        <f t="shared" si="4"/>
        <v>0</v>
      </c>
    </row>
    <row r="83" spans="1:6" ht="42.75">
      <c r="A83" s="105" t="s">
        <v>366</v>
      </c>
      <c r="B83" s="106" t="s">
        <v>242</v>
      </c>
      <c r="C83" s="149" t="s">
        <v>10</v>
      </c>
      <c r="D83" s="146">
        <v>120</v>
      </c>
      <c r="E83" s="144"/>
      <c r="F83" s="111">
        <f aca="true" t="shared" si="5" ref="F83:F88">E83*D83</f>
        <v>0</v>
      </c>
    </row>
    <row r="84" spans="1:6" ht="15.75">
      <c r="A84" s="105" t="s">
        <v>367</v>
      </c>
      <c r="B84" s="211" t="s">
        <v>263</v>
      </c>
      <c r="C84" s="147" t="s">
        <v>10</v>
      </c>
      <c r="D84" s="146">
        <v>98</v>
      </c>
      <c r="E84" s="144"/>
      <c r="F84" s="111">
        <f t="shared" si="5"/>
        <v>0</v>
      </c>
    </row>
    <row r="85" spans="1:6" ht="15.75">
      <c r="A85" s="105" t="s">
        <v>368</v>
      </c>
      <c r="B85" s="211" t="s">
        <v>161</v>
      </c>
      <c r="C85" s="150" t="s">
        <v>10</v>
      </c>
      <c r="D85" s="146">
        <v>22.5</v>
      </c>
      <c r="E85" s="144"/>
      <c r="F85" s="111">
        <f t="shared" si="5"/>
        <v>0</v>
      </c>
    </row>
    <row r="86" spans="1:6" ht="15.75">
      <c r="A86" s="105" t="s">
        <v>369</v>
      </c>
      <c r="B86" s="137" t="s">
        <v>162</v>
      </c>
      <c r="C86" s="150" t="s">
        <v>10</v>
      </c>
      <c r="D86" s="146">
        <v>22.5</v>
      </c>
      <c r="E86" s="144"/>
      <c r="F86" s="111">
        <f t="shared" si="5"/>
        <v>0</v>
      </c>
    </row>
    <row r="87" spans="1:6" ht="15.75">
      <c r="A87" s="105" t="s">
        <v>370</v>
      </c>
      <c r="B87" s="137" t="s">
        <v>160</v>
      </c>
      <c r="C87" s="149" t="s">
        <v>34</v>
      </c>
      <c r="D87" s="129">
        <v>2250</v>
      </c>
      <c r="E87" s="144"/>
      <c r="F87" s="111">
        <f t="shared" si="5"/>
        <v>0</v>
      </c>
    </row>
    <row r="88" spans="1:6" ht="15.75">
      <c r="A88" s="105" t="s">
        <v>371</v>
      </c>
      <c r="B88" s="106" t="s">
        <v>311</v>
      </c>
      <c r="C88" s="149" t="s">
        <v>6</v>
      </c>
      <c r="D88" s="129">
        <v>90</v>
      </c>
      <c r="E88" s="144"/>
      <c r="F88" s="111">
        <f t="shared" si="5"/>
        <v>0</v>
      </c>
    </row>
    <row r="89" spans="1:6" ht="15.75">
      <c r="A89" s="105"/>
      <c r="B89" s="106"/>
      <c r="C89" s="150"/>
      <c r="D89" s="127"/>
      <c r="E89" s="214"/>
      <c r="F89" s="111"/>
    </row>
    <row r="90" spans="1:6" ht="15.75">
      <c r="A90" s="198" t="s">
        <v>29</v>
      </c>
      <c r="B90" s="199" t="s">
        <v>298</v>
      </c>
      <c r="C90" s="200"/>
      <c r="D90" s="201"/>
      <c r="E90" s="202"/>
      <c r="F90" s="203">
        <f>SUM(F91:F99)</f>
        <v>0</v>
      </c>
    </row>
    <row r="91" spans="1:6" ht="42.75">
      <c r="A91" s="176" t="s">
        <v>128</v>
      </c>
      <c r="B91" s="169" t="s">
        <v>566</v>
      </c>
      <c r="C91" s="177" t="s">
        <v>6</v>
      </c>
      <c r="D91" s="237">
        <v>875</v>
      </c>
      <c r="E91" s="178"/>
      <c r="F91" s="111">
        <f aca="true" t="shared" si="6" ref="F91:F98">E91*D91</f>
        <v>0</v>
      </c>
    </row>
    <row r="92" spans="1:6" ht="15.75">
      <c r="A92" s="176" t="s">
        <v>129</v>
      </c>
      <c r="B92" s="106" t="s">
        <v>171</v>
      </c>
      <c r="C92" s="149" t="s">
        <v>6</v>
      </c>
      <c r="D92" s="127">
        <v>50</v>
      </c>
      <c r="E92" s="144"/>
      <c r="F92" s="111">
        <f t="shared" si="6"/>
        <v>0</v>
      </c>
    </row>
    <row r="93" spans="1:6" ht="15.75">
      <c r="A93" s="176" t="s">
        <v>130</v>
      </c>
      <c r="B93" s="106" t="s">
        <v>299</v>
      </c>
      <c r="C93" s="150" t="s">
        <v>5</v>
      </c>
      <c r="D93" s="127">
        <v>350</v>
      </c>
      <c r="E93" s="214"/>
      <c r="F93" s="111">
        <f t="shared" si="6"/>
        <v>0</v>
      </c>
    </row>
    <row r="94" spans="1:6" ht="15.75">
      <c r="A94" s="176" t="s">
        <v>131</v>
      </c>
      <c r="B94" s="106" t="s">
        <v>300</v>
      </c>
      <c r="C94" s="150" t="s">
        <v>301</v>
      </c>
      <c r="D94" s="127">
        <v>145</v>
      </c>
      <c r="E94" s="214"/>
      <c r="F94" s="111">
        <f t="shared" si="6"/>
        <v>0</v>
      </c>
    </row>
    <row r="95" spans="1:6" ht="42.75">
      <c r="A95" s="176" t="s">
        <v>132</v>
      </c>
      <c r="B95" s="211" t="s">
        <v>242</v>
      </c>
      <c r="C95" s="149" t="s">
        <v>10</v>
      </c>
      <c r="D95" s="146">
        <v>500</v>
      </c>
      <c r="E95" s="148"/>
      <c r="F95" s="111">
        <f t="shared" si="6"/>
        <v>0</v>
      </c>
    </row>
    <row r="96" spans="1:6" ht="15.75">
      <c r="A96" s="176" t="s">
        <v>133</v>
      </c>
      <c r="B96" s="211" t="s">
        <v>263</v>
      </c>
      <c r="C96" s="147" t="s">
        <v>10</v>
      </c>
      <c r="D96" s="127">
        <v>420</v>
      </c>
      <c r="E96" s="148"/>
      <c r="F96" s="111">
        <f t="shared" si="6"/>
        <v>0</v>
      </c>
    </row>
    <row r="97" spans="1:6" ht="15.75">
      <c r="A97" s="176" t="s">
        <v>134</v>
      </c>
      <c r="B97" s="106" t="s">
        <v>692</v>
      </c>
      <c r="C97" s="150" t="s">
        <v>10</v>
      </c>
      <c r="D97" s="127">
        <v>80</v>
      </c>
      <c r="E97" s="214"/>
      <c r="F97" s="111">
        <f t="shared" si="6"/>
        <v>0</v>
      </c>
    </row>
    <row r="98" spans="1:6" ht="28.5">
      <c r="A98" s="176" t="s">
        <v>695</v>
      </c>
      <c r="B98" s="211" t="s">
        <v>310</v>
      </c>
      <c r="C98" s="149" t="s">
        <v>6</v>
      </c>
      <c r="D98" s="146">
        <v>350</v>
      </c>
      <c r="E98" s="148"/>
      <c r="F98" s="145">
        <f t="shared" si="6"/>
        <v>0</v>
      </c>
    </row>
    <row r="99" spans="1:6" ht="15.75">
      <c r="A99" s="105"/>
      <c r="B99" s="106"/>
      <c r="C99" s="150"/>
      <c r="D99" s="127"/>
      <c r="E99" s="214"/>
      <c r="F99" s="111"/>
    </row>
    <row r="100" spans="1:6" ht="15.75">
      <c r="A100" s="198" t="s">
        <v>30</v>
      </c>
      <c r="B100" s="199" t="s">
        <v>365</v>
      </c>
      <c r="C100" s="200"/>
      <c r="D100" s="201"/>
      <c r="E100" s="202"/>
      <c r="F100" s="203">
        <f>SUM(F101:F133)</f>
        <v>0</v>
      </c>
    </row>
    <row r="101" spans="1:6" ht="15.75">
      <c r="A101" s="161" t="s">
        <v>135</v>
      </c>
      <c r="B101" s="206" t="s">
        <v>276</v>
      </c>
      <c r="C101" s="150" t="s">
        <v>6</v>
      </c>
      <c r="D101" s="179">
        <v>17</v>
      </c>
      <c r="E101" s="180"/>
      <c r="F101" s="181">
        <f>D101*E101</f>
        <v>0</v>
      </c>
    </row>
    <row r="102" spans="1:6" ht="15.75">
      <c r="A102" s="161" t="s">
        <v>136</v>
      </c>
      <c r="B102" s="206" t="s">
        <v>277</v>
      </c>
      <c r="C102" s="150" t="s">
        <v>6</v>
      </c>
      <c r="D102" s="179">
        <v>72</v>
      </c>
      <c r="E102" s="180"/>
      <c r="F102" s="181">
        <f aca="true" t="shared" si="7" ref="F102:F115">D102*E102</f>
        <v>0</v>
      </c>
    </row>
    <row r="103" spans="1:6" ht="15.75">
      <c r="A103" s="161" t="s">
        <v>137</v>
      </c>
      <c r="B103" s="206" t="s">
        <v>278</v>
      </c>
      <c r="C103" s="149" t="s">
        <v>22</v>
      </c>
      <c r="D103" s="179">
        <v>44</v>
      </c>
      <c r="E103" s="180"/>
      <c r="F103" s="181">
        <f t="shared" si="7"/>
        <v>0</v>
      </c>
    </row>
    <row r="104" spans="1:6" ht="15.75">
      <c r="A104" s="161" t="s">
        <v>138</v>
      </c>
      <c r="B104" s="137" t="s">
        <v>279</v>
      </c>
      <c r="C104" s="149" t="s">
        <v>22</v>
      </c>
      <c r="D104" s="179">
        <v>26</v>
      </c>
      <c r="E104" s="180"/>
      <c r="F104" s="181">
        <f t="shared" si="7"/>
        <v>0</v>
      </c>
    </row>
    <row r="105" spans="1:6" ht="15.75">
      <c r="A105" s="161" t="s">
        <v>543</v>
      </c>
      <c r="B105" s="137" t="s">
        <v>280</v>
      </c>
      <c r="C105" s="149" t="s">
        <v>22</v>
      </c>
      <c r="D105" s="179">
        <v>1</v>
      </c>
      <c r="E105" s="180"/>
      <c r="F105" s="181">
        <f t="shared" si="7"/>
        <v>0</v>
      </c>
    </row>
    <row r="106" spans="1:6" ht="15.75">
      <c r="A106" s="161" t="s">
        <v>544</v>
      </c>
      <c r="B106" s="206" t="s">
        <v>281</v>
      </c>
      <c r="C106" s="150" t="s">
        <v>5</v>
      </c>
      <c r="D106" s="179">
        <v>80</v>
      </c>
      <c r="E106" s="180"/>
      <c r="F106" s="181">
        <f t="shared" si="7"/>
        <v>0</v>
      </c>
    </row>
    <row r="107" spans="1:6" ht="15.75">
      <c r="A107" s="161" t="s">
        <v>545</v>
      </c>
      <c r="B107" s="206" t="s">
        <v>199</v>
      </c>
      <c r="C107" s="150" t="s">
        <v>5</v>
      </c>
      <c r="D107" s="179">
        <v>300</v>
      </c>
      <c r="E107" s="180"/>
      <c r="F107" s="181">
        <f t="shared" si="7"/>
        <v>0</v>
      </c>
    </row>
    <row r="108" spans="1:6" ht="15.75">
      <c r="A108" s="161" t="s">
        <v>584</v>
      </c>
      <c r="B108" s="206" t="s">
        <v>282</v>
      </c>
      <c r="C108" s="150" t="s">
        <v>6</v>
      </c>
      <c r="D108" s="179">
        <v>216</v>
      </c>
      <c r="E108" s="180"/>
      <c r="F108" s="181">
        <f t="shared" si="7"/>
        <v>0</v>
      </c>
    </row>
    <row r="109" spans="1:6" ht="15.75">
      <c r="A109" s="161" t="s">
        <v>585</v>
      </c>
      <c r="B109" s="206" t="s">
        <v>283</v>
      </c>
      <c r="C109" s="150" t="s">
        <v>6</v>
      </c>
      <c r="D109" s="182">
        <v>3048</v>
      </c>
      <c r="E109" s="180"/>
      <c r="F109" s="181">
        <f t="shared" si="7"/>
        <v>0</v>
      </c>
    </row>
    <row r="110" spans="1:6" ht="15.75">
      <c r="A110" s="161" t="s">
        <v>586</v>
      </c>
      <c r="B110" s="137" t="s">
        <v>284</v>
      </c>
      <c r="C110" s="150" t="s">
        <v>5</v>
      </c>
      <c r="D110" s="179">
        <v>4</v>
      </c>
      <c r="E110" s="180"/>
      <c r="F110" s="181">
        <f t="shared" si="7"/>
        <v>0</v>
      </c>
    </row>
    <row r="111" spans="1:6" ht="15.75">
      <c r="A111" s="161" t="s">
        <v>587</v>
      </c>
      <c r="B111" s="137" t="s">
        <v>285</v>
      </c>
      <c r="C111" s="149" t="s">
        <v>22</v>
      </c>
      <c r="D111" s="179">
        <v>8</v>
      </c>
      <c r="E111" s="180"/>
      <c r="F111" s="181">
        <f t="shared" si="7"/>
        <v>0</v>
      </c>
    </row>
    <row r="112" spans="1:6" ht="15.75">
      <c r="A112" s="161" t="s">
        <v>588</v>
      </c>
      <c r="B112" s="206" t="s">
        <v>286</v>
      </c>
      <c r="C112" s="149" t="s">
        <v>22</v>
      </c>
      <c r="D112" s="179">
        <v>150</v>
      </c>
      <c r="E112" s="180"/>
      <c r="F112" s="181">
        <f t="shared" si="7"/>
        <v>0</v>
      </c>
    </row>
    <row r="113" spans="1:6" ht="15.75">
      <c r="A113" s="161" t="s">
        <v>589</v>
      </c>
      <c r="B113" s="206" t="s">
        <v>248</v>
      </c>
      <c r="C113" s="149" t="s">
        <v>22</v>
      </c>
      <c r="D113" s="179">
        <v>15</v>
      </c>
      <c r="E113" s="180"/>
      <c r="F113" s="181">
        <f t="shared" si="7"/>
        <v>0</v>
      </c>
    </row>
    <row r="114" spans="1:6" ht="15.75">
      <c r="A114" s="161" t="s">
        <v>590</v>
      </c>
      <c r="B114" s="206" t="s">
        <v>287</v>
      </c>
      <c r="C114" s="149" t="s">
        <v>22</v>
      </c>
      <c r="D114" s="129">
        <v>5</v>
      </c>
      <c r="E114" s="162"/>
      <c r="F114" s="181">
        <f t="shared" si="7"/>
        <v>0</v>
      </c>
    </row>
    <row r="115" spans="1:6" ht="15.75">
      <c r="A115" s="161" t="s">
        <v>591</v>
      </c>
      <c r="B115" s="206" t="s">
        <v>288</v>
      </c>
      <c r="C115" s="150" t="s">
        <v>6</v>
      </c>
      <c r="D115" s="127">
        <v>120</v>
      </c>
      <c r="E115" s="162"/>
      <c r="F115" s="181">
        <f t="shared" si="7"/>
        <v>0</v>
      </c>
    </row>
    <row r="116" spans="1:6" ht="15.75">
      <c r="A116" s="161" t="s">
        <v>592</v>
      </c>
      <c r="B116" s="143" t="s">
        <v>188</v>
      </c>
      <c r="C116" s="107" t="s">
        <v>5</v>
      </c>
      <c r="D116" s="108">
        <v>100</v>
      </c>
      <c r="E116" s="144"/>
      <c r="F116" s="111">
        <f aca="true" t="shared" si="8" ref="F116:F131">E116*D116</f>
        <v>0</v>
      </c>
    </row>
    <row r="117" spans="1:6" ht="28.5">
      <c r="A117" s="161" t="s">
        <v>593</v>
      </c>
      <c r="B117" s="169" t="s">
        <v>337</v>
      </c>
      <c r="C117" s="172" t="s">
        <v>198</v>
      </c>
      <c r="D117" s="173">
        <v>1</v>
      </c>
      <c r="E117" s="174"/>
      <c r="F117" s="175">
        <f t="shared" si="8"/>
        <v>0</v>
      </c>
    </row>
    <row r="118" spans="1:6" ht="15.75">
      <c r="A118" s="161" t="s">
        <v>594</v>
      </c>
      <c r="B118" s="169" t="s">
        <v>254</v>
      </c>
      <c r="C118" s="172" t="s">
        <v>198</v>
      </c>
      <c r="D118" s="173">
        <v>3</v>
      </c>
      <c r="E118" s="174"/>
      <c r="F118" s="175">
        <f t="shared" si="8"/>
        <v>0</v>
      </c>
    </row>
    <row r="119" spans="1:6" ht="15.75">
      <c r="A119" s="161" t="s">
        <v>595</v>
      </c>
      <c r="B119" s="169" t="s">
        <v>338</v>
      </c>
      <c r="C119" s="172" t="s">
        <v>198</v>
      </c>
      <c r="D119" s="173">
        <v>4</v>
      </c>
      <c r="E119" s="174"/>
      <c r="F119" s="175">
        <f t="shared" si="8"/>
        <v>0</v>
      </c>
    </row>
    <row r="120" spans="1:6" ht="15.75">
      <c r="A120" s="161" t="s">
        <v>596</v>
      </c>
      <c r="B120" s="169" t="s">
        <v>289</v>
      </c>
      <c r="C120" s="172" t="s">
        <v>22</v>
      </c>
      <c r="D120" s="173">
        <v>100</v>
      </c>
      <c r="E120" s="174"/>
      <c r="F120" s="175">
        <f t="shared" si="8"/>
        <v>0</v>
      </c>
    </row>
    <row r="121" spans="1:6" ht="28.5">
      <c r="A121" s="161" t="s">
        <v>597</v>
      </c>
      <c r="B121" s="169" t="s">
        <v>290</v>
      </c>
      <c r="C121" s="172" t="s">
        <v>198</v>
      </c>
      <c r="D121" s="173">
        <v>50</v>
      </c>
      <c r="E121" s="174"/>
      <c r="F121" s="175">
        <f t="shared" si="8"/>
        <v>0</v>
      </c>
    </row>
    <row r="122" spans="1:6" ht="15.75">
      <c r="A122" s="161" t="s">
        <v>598</v>
      </c>
      <c r="B122" s="169" t="s">
        <v>363</v>
      </c>
      <c r="C122" s="172" t="s">
        <v>190</v>
      </c>
      <c r="D122" s="173">
        <v>120</v>
      </c>
      <c r="E122" s="174"/>
      <c r="F122" s="175">
        <f t="shared" si="8"/>
        <v>0</v>
      </c>
    </row>
    <row r="123" spans="1:6" ht="28.5">
      <c r="A123" s="161" t="s">
        <v>599</v>
      </c>
      <c r="B123" s="170" t="s">
        <v>339</v>
      </c>
      <c r="C123" s="172" t="s">
        <v>5</v>
      </c>
      <c r="D123" s="173">
        <v>50</v>
      </c>
      <c r="E123" s="184"/>
      <c r="F123" s="175">
        <f t="shared" si="8"/>
        <v>0</v>
      </c>
    </row>
    <row r="124" spans="1:6" ht="28.5">
      <c r="A124" s="161" t="s">
        <v>600</v>
      </c>
      <c r="B124" s="170" t="s">
        <v>340</v>
      </c>
      <c r="C124" s="172" t="s">
        <v>5</v>
      </c>
      <c r="D124" s="173">
        <v>300</v>
      </c>
      <c r="E124" s="184"/>
      <c r="F124" s="175">
        <f t="shared" si="8"/>
        <v>0</v>
      </c>
    </row>
    <row r="125" spans="1:6" ht="28.5">
      <c r="A125" s="161" t="s">
        <v>601</v>
      </c>
      <c r="B125" s="170" t="s">
        <v>341</v>
      </c>
      <c r="C125" s="172" t="s">
        <v>5</v>
      </c>
      <c r="D125" s="173">
        <v>1800</v>
      </c>
      <c r="E125" s="184"/>
      <c r="F125" s="175">
        <f t="shared" si="8"/>
        <v>0</v>
      </c>
    </row>
    <row r="126" spans="1:6" ht="15.75">
      <c r="A126" s="161" t="s">
        <v>602</v>
      </c>
      <c r="B126" s="171" t="s">
        <v>218</v>
      </c>
      <c r="C126" s="172" t="s">
        <v>22</v>
      </c>
      <c r="D126" s="173">
        <v>20</v>
      </c>
      <c r="E126" s="184"/>
      <c r="F126" s="175">
        <f t="shared" si="8"/>
        <v>0</v>
      </c>
    </row>
    <row r="127" spans="1:6" ht="15.75">
      <c r="A127" s="161" t="s">
        <v>603</v>
      </c>
      <c r="B127" s="169" t="s">
        <v>342</v>
      </c>
      <c r="C127" s="172" t="s">
        <v>198</v>
      </c>
      <c r="D127" s="173">
        <v>30</v>
      </c>
      <c r="E127" s="174"/>
      <c r="F127" s="175">
        <f t="shared" si="8"/>
        <v>0</v>
      </c>
    </row>
    <row r="128" spans="1:6" ht="15.75">
      <c r="A128" s="161" t="s">
        <v>604</v>
      </c>
      <c r="B128" s="169" t="s">
        <v>343</v>
      </c>
      <c r="C128" s="172" t="s">
        <v>344</v>
      </c>
      <c r="D128" s="173">
        <v>10</v>
      </c>
      <c r="E128" s="174"/>
      <c r="F128" s="175">
        <f t="shared" si="8"/>
        <v>0</v>
      </c>
    </row>
    <row r="129" spans="1:6" ht="28.5">
      <c r="A129" s="161" t="s">
        <v>605</v>
      </c>
      <c r="B129" s="169" t="s">
        <v>362</v>
      </c>
      <c r="C129" s="172" t="s">
        <v>22</v>
      </c>
      <c r="D129" s="173">
        <v>30</v>
      </c>
      <c r="E129" s="174"/>
      <c r="F129" s="175">
        <f t="shared" si="8"/>
        <v>0</v>
      </c>
    </row>
    <row r="130" spans="1:6" ht="15.75">
      <c r="A130" s="161" t="s">
        <v>606</v>
      </c>
      <c r="B130" s="171" t="s">
        <v>345</v>
      </c>
      <c r="C130" s="183" t="s">
        <v>198</v>
      </c>
      <c r="D130" s="173">
        <v>6</v>
      </c>
      <c r="E130" s="184"/>
      <c r="F130" s="175">
        <f t="shared" si="8"/>
        <v>0</v>
      </c>
    </row>
    <row r="131" spans="1:6" ht="15.75">
      <c r="A131" s="161" t="s">
        <v>607</v>
      </c>
      <c r="B131" s="171" t="s">
        <v>346</v>
      </c>
      <c r="C131" s="172" t="s">
        <v>198</v>
      </c>
      <c r="D131" s="173">
        <v>50</v>
      </c>
      <c r="E131" s="184"/>
      <c r="F131" s="175">
        <f t="shared" si="8"/>
        <v>0</v>
      </c>
    </row>
    <row r="132" spans="1:6" ht="15.75">
      <c r="A132" s="161" t="s">
        <v>608</v>
      </c>
      <c r="B132" s="169" t="s">
        <v>347</v>
      </c>
      <c r="C132" s="172" t="s">
        <v>22</v>
      </c>
      <c r="D132" s="173">
        <v>6</v>
      </c>
      <c r="E132" s="174"/>
      <c r="F132" s="175">
        <f>E132*D132</f>
        <v>0</v>
      </c>
    </row>
    <row r="133" spans="1:6" ht="16.5" thickBot="1">
      <c r="A133" s="105"/>
      <c r="B133" s="143"/>
      <c r="C133" s="216"/>
      <c r="D133" s="163"/>
      <c r="E133" s="144"/>
      <c r="F133" s="111"/>
    </row>
    <row r="134" spans="1:6" ht="22.5" customHeight="1" thickBot="1">
      <c r="A134" s="151">
        <v>5</v>
      </c>
      <c r="B134" s="152" t="s">
        <v>568</v>
      </c>
      <c r="C134" s="197"/>
      <c r="D134" s="153"/>
      <c r="E134" s="154"/>
      <c r="F134" s="155">
        <f>SUM(F135:F140)</f>
        <v>0</v>
      </c>
    </row>
    <row r="135" spans="1:6" ht="15.75">
      <c r="A135" s="105" t="s">
        <v>38</v>
      </c>
      <c r="B135" s="143" t="s">
        <v>302</v>
      </c>
      <c r="C135" s="150" t="s">
        <v>305</v>
      </c>
      <c r="D135" s="127">
        <v>1</v>
      </c>
      <c r="E135" s="127"/>
      <c r="F135" s="111">
        <f aca="true" t="shared" si="9" ref="F135:F140">E135*D135</f>
        <v>0</v>
      </c>
    </row>
    <row r="136" spans="1:6" ht="28.5">
      <c r="A136" s="105" t="s">
        <v>39</v>
      </c>
      <c r="B136" s="143" t="s">
        <v>679</v>
      </c>
      <c r="C136" s="217" t="s">
        <v>305</v>
      </c>
      <c r="D136" s="127">
        <v>1</v>
      </c>
      <c r="E136" s="127"/>
      <c r="F136" s="111">
        <f t="shared" si="9"/>
        <v>0</v>
      </c>
    </row>
    <row r="137" spans="1:6" ht="28.5">
      <c r="A137" s="105" t="s">
        <v>40</v>
      </c>
      <c r="B137" s="106" t="s">
        <v>697</v>
      </c>
      <c r="C137" s="150" t="s">
        <v>305</v>
      </c>
      <c r="D137" s="127">
        <v>1</v>
      </c>
      <c r="E137" s="127"/>
      <c r="F137" s="111">
        <f t="shared" si="9"/>
        <v>0</v>
      </c>
    </row>
    <row r="138" spans="1:6" ht="15.75">
      <c r="A138" s="105" t="s">
        <v>41</v>
      </c>
      <c r="B138" s="106" t="s">
        <v>303</v>
      </c>
      <c r="C138" s="150" t="s">
        <v>305</v>
      </c>
      <c r="D138" s="127">
        <v>1</v>
      </c>
      <c r="E138" s="127"/>
      <c r="F138" s="111">
        <f t="shared" si="9"/>
        <v>0</v>
      </c>
    </row>
    <row r="139" spans="1:6" ht="15.75">
      <c r="A139" s="105" t="s">
        <v>42</v>
      </c>
      <c r="B139" s="106" t="s">
        <v>304</v>
      </c>
      <c r="C139" s="150" t="s">
        <v>305</v>
      </c>
      <c r="D139" s="127">
        <v>1</v>
      </c>
      <c r="E139" s="127"/>
      <c r="F139" s="111">
        <f t="shared" si="9"/>
        <v>0</v>
      </c>
    </row>
    <row r="140" spans="1:6" ht="28.5">
      <c r="A140" s="105" t="s">
        <v>43</v>
      </c>
      <c r="B140" s="106" t="s">
        <v>680</v>
      </c>
      <c r="C140" s="150" t="s">
        <v>305</v>
      </c>
      <c r="D140" s="127">
        <v>1</v>
      </c>
      <c r="E140" s="127"/>
      <c r="F140" s="111">
        <f t="shared" si="9"/>
        <v>0</v>
      </c>
    </row>
    <row r="141" spans="1:6" ht="16.5" thickBot="1">
      <c r="A141" s="105"/>
      <c r="B141" s="106"/>
      <c r="C141" s="149"/>
      <c r="D141" s="128"/>
      <c r="E141" s="144"/>
      <c r="F141" s="111"/>
    </row>
    <row r="142" spans="1:6" ht="22.5" customHeight="1" thickBot="1">
      <c r="A142" s="151">
        <v>6</v>
      </c>
      <c r="B142" s="152" t="s">
        <v>681</v>
      </c>
      <c r="C142" s="197"/>
      <c r="D142" s="153"/>
      <c r="E142" s="154"/>
      <c r="F142" s="155">
        <f>F143+F150+F163+F187+F202+F219</f>
        <v>0</v>
      </c>
    </row>
    <row r="143" spans="1:6" ht="15.75">
      <c r="A143" s="198" t="s">
        <v>46</v>
      </c>
      <c r="B143" s="199" t="s">
        <v>267</v>
      </c>
      <c r="C143" s="200"/>
      <c r="D143" s="201"/>
      <c r="E143" s="202"/>
      <c r="F143" s="203">
        <f>SUM(F144:F149)</f>
        <v>0</v>
      </c>
    </row>
    <row r="144" spans="1:6" ht="15.75">
      <c r="A144" s="105" t="s">
        <v>609</v>
      </c>
      <c r="B144" s="143" t="s">
        <v>293</v>
      </c>
      <c r="C144" s="150" t="s">
        <v>6</v>
      </c>
      <c r="D144" s="127">
        <v>19000</v>
      </c>
      <c r="E144" s="144"/>
      <c r="F144" s="111">
        <f>E144*D144</f>
        <v>0</v>
      </c>
    </row>
    <row r="145" spans="1:6" ht="15.75">
      <c r="A145" s="105" t="s">
        <v>610</v>
      </c>
      <c r="B145" s="143" t="s">
        <v>91</v>
      </c>
      <c r="C145" s="150" t="s">
        <v>10</v>
      </c>
      <c r="D145" s="127">
        <v>1900</v>
      </c>
      <c r="E145" s="144"/>
      <c r="F145" s="111">
        <f>E145*D145</f>
        <v>0</v>
      </c>
    </row>
    <row r="146" spans="1:6" ht="28.5">
      <c r="A146" s="105" t="s">
        <v>611</v>
      </c>
      <c r="B146" s="143" t="s">
        <v>268</v>
      </c>
      <c r="C146" s="150" t="s">
        <v>10</v>
      </c>
      <c r="D146" s="127">
        <v>1000</v>
      </c>
      <c r="E146" s="144"/>
      <c r="F146" s="111">
        <f>E146*D146</f>
        <v>0</v>
      </c>
    </row>
    <row r="147" spans="1:6" ht="15.75">
      <c r="A147" s="105" t="s">
        <v>612</v>
      </c>
      <c r="B147" s="106" t="s">
        <v>269</v>
      </c>
      <c r="C147" s="149" t="s">
        <v>6</v>
      </c>
      <c r="D147" s="127">
        <v>19000</v>
      </c>
      <c r="E147" s="144"/>
      <c r="F147" s="111">
        <f>E147*D147</f>
        <v>0</v>
      </c>
    </row>
    <row r="148" spans="1:6" ht="15.75">
      <c r="A148" s="105" t="s">
        <v>613</v>
      </c>
      <c r="B148" s="106" t="s">
        <v>274</v>
      </c>
      <c r="C148" s="149" t="s">
        <v>6</v>
      </c>
      <c r="D148" s="129">
        <v>19000</v>
      </c>
      <c r="E148" s="144"/>
      <c r="F148" s="111">
        <f>E148*D148</f>
        <v>0</v>
      </c>
    </row>
    <row r="149" spans="1:6" ht="15.75">
      <c r="A149" s="105"/>
      <c r="B149" s="106"/>
      <c r="C149" s="149"/>
      <c r="D149" s="127"/>
      <c r="E149" s="144"/>
      <c r="F149" s="111"/>
    </row>
    <row r="150" spans="1:6" ht="15.75">
      <c r="A150" s="198" t="s">
        <v>47</v>
      </c>
      <c r="B150" s="199" t="s">
        <v>298</v>
      </c>
      <c r="C150" s="200"/>
      <c r="D150" s="201"/>
      <c r="E150" s="202"/>
      <c r="F150" s="203">
        <f>SUM(F151:F162)</f>
        <v>0</v>
      </c>
    </row>
    <row r="151" spans="1:6" ht="42.75">
      <c r="A151" s="105" t="s">
        <v>614</v>
      </c>
      <c r="B151" s="169" t="s">
        <v>678</v>
      </c>
      <c r="C151" s="177" t="s">
        <v>6</v>
      </c>
      <c r="D151" s="177">
        <v>1251.9</v>
      </c>
      <c r="E151" s="178"/>
      <c r="F151" s="111">
        <f aca="true" t="shared" si="10" ref="F151:F161">E151*D151</f>
        <v>0</v>
      </c>
    </row>
    <row r="152" spans="1:6" ht="15.75">
      <c r="A152" s="105" t="s">
        <v>615</v>
      </c>
      <c r="B152" s="106" t="s">
        <v>171</v>
      </c>
      <c r="C152" s="149" t="s">
        <v>6</v>
      </c>
      <c r="D152" s="127">
        <v>50</v>
      </c>
      <c r="E152" s="144"/>
      <c r="F152" s="111">
        <f t="shared" si="10"/>
        <v>0</v>
      </c>
    </row>
    <row r="153" spans="1:6" ht="15.75">
      <c r="A153" s="105" t="s">
        <v>616</v>
      </c>
      <c r="B153" s="106" t="s">
        <v>299</v>
      </c>
      <c r="C153" s="149" t="s">
        <v>5</v>
      </c>
      <c r="D153" s="127">
        <v>400</v>
      </c>
      <c r="E153" s="144"/>
      <c r="F153" s="111">
        <f t="shared" si="10"/>
        <v>0</v>
      </c>
    </row>
    <row r="154" spans="1:6" ht="15.75">
      <c r="A154" s="105" t="s">
        <v>617</v>
      </c>
      <c r="B154" s="106" t="s">
        <v>300</v>
      </c>
      <c r="C154" s="150" t="s">
        <v>301</v>
      </c>
      <c r="D154" s="127">
        <v>217</v>
      </c>
      <c r="E154" s="214"/>
      <c r="F154" s="111">
        <f t="shared" si="10"/>
        <v>0</v>
      </c>
    </row>
    <row r="155" spans="1:6" ht="28.5">
      <c r="A155" s="105" t="s">
        <v>618</v>
      </c>
      <c r="B155" s="211" t="s">
        <v>310</v>
      </c>
      <c r="C155" s="149" t="s">
        <v>6</v>
      </c>
      <c r="D155" s="146">
        <v>400.61</v>
      </c>
      <c r="E155" s="148"/>
      <c r="F155" s="145">
        <f t="shared" si="10"/>
        <v>0</v>
      </c>
    </row>
    <row r="156" spans="1:6" ht="42.75">
      <c r="A156" s="105" t="s">
        <v>619</v>
      </c>
      <c r="B156" s="211" t="s">
        <v>242</v>
      </c>
      <c r="C156" s="149" t="s">
        <v>10</v>
      </c>
      <c r="D156" s="146">
        <v>500.76</v>
      </c>
      <c r="E156" s="148"/>
      <c r="F156" s="145">
        <f t="shared" si="10"/>
        <v>0</v>
      </c>
    </row>
    <row r="157" spans="1:6" ht="15.75">
      <c r="A157" s="105" t="s">
        <v>620</v>
      </c>
      <c r="B157" s="211" t="s">
        <v>263</v>
      </c>
      <c r="C157" s="147" t="s">
        <v>10</v>
      </c>
      <c r="D157" s="127">
        <v>500.76</v>
      </c>
      <c r="E157" s="148"/>
      <c r="F157" s="145">
        <f t="shared" si="10"/>
        <v>0</v>
      </c>
    </row>
    <row r="158" spans="1:6" ht="15.75">
      <c r="A158" s="105" t="s">
        <v>621</v>
      </c>
      <c r="B158" s="206" t="s">
        <v>161</v>
      </c>
      <c r="C158" s="150" t="s">
        <v>10</v>
      </c>
      <c r="D158" s="127">
        <v>62</v>
      </c>
      <c r="E158" s="144"/>
      <c r="F158" s="145">
        <f t="shared" si="10"/>
        <v>0</v>
      </c>
    </row>
    <row r="159" spans="1:6" ht="15.75">
      <c r="A159" s="105" t="s">
        <v>622</v>
      </c>
      <c r="B159" s="106" t="s">
        <v>162</v>
      </c>
      <c r="C159" s="150" t="s">
        <v>10</v>
      </c>
      <c r="D159" s="127">
        <v>62</v>
      </c>
      <c r="E159" s="144"/>
      <c r="F159" s="145">
        <f t="shared" si="10"/>
        <v>0</v>
      </c>
    </row>
    <row r="160" spans="1:6" ht="15.75">
      <c r="A160" s="105" t="s">
        <v>623</v>
      </c>
      <c r="B160" s="106" t="s">
        <v>555</v>
      </c>
      <c r="C160" s="149" t="s">
        <v>34</v>
      </c>
      <c r="D160" s="129">
        <v>3100</v>
      </c>
      <c r="E160" s="144"/>
      <c r="F160" s="145">
        <f t="shared" si="10"/>
        <v>0</v>
      </c>
    </row>
    <row r="161" spans="1:6" ht="15.75">
      <c r="A161" s="105" t="s">
        <v>624</v>
      </c>
      <c r="B161" s="106" t="s">
        <v>311</v>
      </c>
      <c r="C161" s="149" t="s">
        <v>6</v>
      </c>
      <c r="D161" s="129">
        <v>1000</v>
      </c>
      <c r="E161" s="144"/>
      <c r="F161" s="145">
        <f t="shared" si="10"/>
        <v>0</v>
      </c>
    </row>
    <row r="162" spans="1:6" ht="15.75">
      <c r="A162" s="105"/>
      <c r="B162" s="106"/>
      <c r="C162" s="149"/>
      <c r="D162" s="128"/>
      <c r="E162" s="144"/>
      <c r="F162" s="111"/>
    </row>
    <row r="163" spans="1:6" ht="15.75">
      <c r="A163" s="198" t="s">
        <v>625</v>
      </c>
      <c r="B163" s="199" t="s">
        <v>315</v>
      </c>
      <c r="C163" s="200"/>
      <c r="D163" s="201"/>
      <c r="E163" s="202"/>
      <c r="F163" s="203">
        <f>SUM(F164:F185)</f>
        <v>0</v>
      </c>
    </row>
    <row r="164" spans="1:6" ht="42.75">
      <c r="A164" s="105" t="s">
        <v>626</v>
      </c>
      <c r="B164" s="211" t="s">
        <v>242</v>
      </c>
      <c r="C164" s="149" t="s">
        <v>10</v>
      </c>
      <c r="D164" s="146">
        <v>500.76</v>
      </c>
      <c r="E164" s="148"/>
      <c r="F164" s="111">
        <f aca="true" t="shared" si="11" ref="F164:F185">E164*D164</f>
        <v>0</v>
      </c>
    </row>
    <row r="165" spans="1:6" ht="15.75">
      <c r="A165" s="105" t="s">
        <v>627</v>
      </c>
      <c r="B165" s="211" t="s">
        <v>263</v>
      </c>
      <c r="C165" s="147" t="s">
        <v>10</v>
      </c>
      <c r="D165" s="127">
        <v>500.76</v>
      </c>
      <c r="E165" s="148"/>
      <c r="F165" s="111">
        <f t="shared" si="11"/>
        <v>0</v>
      </c>
    </row>
    <row r="166" spans="1:6" ht="15.75">
      <c r="A166" s="105" t="s">
        <v>628</v>
      </c>
      <c r="B166" s="211" t="s">
        <v>689</v>
      </c>
      <c r="C166" s="147" t="s">
        <v>5</v>
      </c>
      <c r="D166" s="127">
        <v>500</v>
      </c>
      <c r="E166" s="148"/>
      <c r="F166" s="111">
        <f t="shared" si="11"/>
        <v>0</v>
      </c>
    </row>
    <row r="167" spans="1:6" ht="15.75">
      <c r="A167" s="105" t="s">
        <v>629</v>
      </c>
      <c r="B167" s="213" t="s">
        <v>161</v>
      </c>
      <c r="C167" s="150" t="s">
        <v>10</v>
      </c>
      <c r="D167" s="127">
        <v>10</v>
      </c>
      <c r="E167" s="144"/>
      <c r="F167" s="111">
        <f t="shared" si="11"/>
        <v>0</v>
      </c>
    </row>
    <row r="168" spans="1:6" ht="15.75">
      <c r="A168" s="105" t="s">
        <v>630</v>
      </c>
      <c r="B168" s="236" t="s">
        <v>162</v>
      </c>
      <c r="C168" s="150" t="s">
        <v>10</v>
      </c>
      <c r="D168" s="127">
        <v>10</v>
      </c>
      <c r="E168" s="144"/>
      <c r="F168" s="111">
        <f t="shared" si="11"/>
        <v>0</v>
      </c>
    </row>
    <row r="169" spans="1:6" ht="15.75">
      <c r="A169" s="105" t="s">
        <v>631</v>
      </c>
      <c r="B169" s="106" t="s">
        <v>24</v>
      </c>
      <c r="C169" s="149" t="s">
        <v>34</v>
      </c>
      <c r="D169" s="129">
        <v>1000</v>
      </c>
      <c r="E169" s="144"/>
      <c r="F169" s="111">
        <f t="shared" si="11"/>
        <v>0</v>
      </c>
    </row>
    <row r="170" spans="1:6" ht="15.75">
      <c r="A170" s="105" t="s">
        <v>632</v>
      </c>
      <c r="B170" s="106" t="s">
        <v>311</v>
      </c>
      <c r="C170" s="149" t="s">
        <v>6</v>
      </c>
      <c r="D170" s="129">
        <v>1000</v>
      </c>
      <c r="E170" s="144"/>
      <c r="F170" s="111">
        <f t="shared" si="11"/>
        <v>0</v>
      </c>
    </row>
    <row r="171" spans="1:6" ht="28.5">
      <c r="A171" s="105" t="s">
        <v>633</v>
      </c>
      <c r="B171" s="143" t="s">
        <v>313</v>
      </c>
      <c r="C171" s="149" t="s">
        <v>5</v>
      </c>
      <c r="D171" s="129">
        <v>1400</v>
      </c>
      <c r="E171" s="144"/>
      <c r="F171" s="111">
        <f t="shared" si="11"/>
        <v>0</v>
      </c>
    </row>
    <row r="172" spans="1:6" ht="28.5">
      <c r="A172" s="105" t="s">
        <v>634</v>
      </c>
      <c r="B172" s="143" t="s">
        <v>314</v>
      </c>
      <c r="C172" s="149" t="s">
        <v>5</v>
      </c>
      <c r="D172" s="129">
        <v>1400</v>
      </c>
      <c r="E172" s="144"/>
      <c r="F172" s="111">
        <f t="shared" si="11"/>
        <v>0</v>
      </c>
    </row>
    <row r="173" spans="1:6" ht="15.75">
      <c r="A173" s="105" t="s">
        <v>635</v>
      </c>
      <c r="B173" s="106" t="s">
        <v>316</v>
      </c>
      <c r="C173" s="147" t="s">
        <v>312</v>
      </c>
      <c r="D173" s="129">
        <v>20</v>
      </c>
      <c r="E173" s="144"/>
      <c r="F173" s="111">
        <f t="shared" si="11"/>
        <v>0</v>
      </c>
    </row>
    <row r="174" spans="1:6" ht="15.75">
      <c r="A174" s="105" t="s">
        <v>636</v>
      </c>
      <c r="B174" s="206" t="s">
        <v>687</v>
      </c>
      <c r="C174" s="149"/>
      <c r="D174" s="127">
        <v>2000</v>
      </c>
      <c r="E174" s="144"/>
      <c r="F174" s="111">
        <f t="shared" si="11"/>
        <v>0</v>
      </c>
    </row>
    <row r="175" spans="1:6" ht="15.75">
      <c r="A175" s="105" t="s">
        <v>637</v>
      </c>
      <c r="B175" s="206" t="s">
        <v>275</v>
      </c>
      <c r="C175" s="149" t="s">
        <v>5</v>
      </c>
      <c r="D175" s="127">
        <v>1800</v>
      </c>
      <c r="E175" s="144"/>
      <c r="F175" s="111">
        <f aca="true" t="shared" si="12" ref="F175:F180">E175*D175</f>
        <v>0</v>
      </c>
    </row>
    <row r="176" spans="1:6" ht="15.75">
      <c r="A176" s="105" t="s">
        <v>638</v>
      </c>
      <c r="B176" s="106" t="s">
        <v>317</v>
      </c>
      <c r="C176" s="147"/>
      <c r="D176" s="129">
        <v>800</v>
      </c>
      <c r="E176" s="144"/>
      <c r="F176" s="111">
        <f t="shared" si="12"/>
        <v>0</v>
      </c>
    </row>
    <row r="177" spans="1:6" ht="15.75">
      <c r="A177" s="105" t="s">
        <v>639</v>
      </c>
      <c r="B177" s="106" t="s">
        <v>259</v>
      </c>
      <c r="C177" s="149" t="s">
        <v>5</v>
      </c>
      <c r="D177" s="129">
        <v>500</v>
      </c>
      <c r="E177" s="144"/>
      <c r="F177" s="111">
        <f t="shared" si="12"/>
        <v>0</v>
      </c>
    </row>
    <row r="178" spans="1:6" ht="15.75">
      <c r="A178" s="105" t="s">
        <v>640</v>
      </c>
      <c r="B178" s="211" t="s">
        <v>258</v>
      </c>
      <c r="C178" s="149" t="s">
        <v>5</v>
      </c>
      <c r="D178" s="146">
        <v>150</v>
      </c>
      <c r="E178" s="144"/>
      <c r="F178" s="111">
        <f t="shared" si="12"/>
        <v>0</v>
      </c>
    </row>
    <row r="179" spans="1:6" ht="15.75">
      <c r="A179" s="105" t="s">
        <v>641</v>
      </c>
      <c r="B179" s="211" t="s">
        <v>207</v>
      </c>
      <c r="C179" s="147" t="s">
        <v>312</v>
      </c>
      <c r="D179" s="146">
        <v>20</v>
      </c>
      <c r="E179" s="144"/>
      <c r="F179" s="111">
        <f t="shared" si="12"/>
        <v>0</v>
      </c>
    </row>
    <row r="180" spans="1:6" ht="15.75">
      <c r="A180" s="105" t="s">
        <v>642</v>
      </c>
      <c r="B180" s="106" t="s">
        <v>208</v>
      </c>
      <c r="C180" s="147" t="s">
        <v>312</v>
      </c>
      <c r="D180" s="129">
        <v>20</v>
      </c>
      <c r="E180" s="144"/>
      <c r="F180" s="111">
        <f t="shared" si="12"/>
        <v>0</v>
      </c>
    </row>
    <row r="181" spans="1:6" ht="15.75">
      <c r="A181" s="105" t="s">
        <v>643</v>
      </c>
      <c r="B181" s="211" t="s">
        <v>261</v>
      </c>
      <c r="C181" s="147" t="s">
        <v>312</v>
      </c>
      <c r="D181" s="146">
        <v>20</v>
      </c>
      <c r="E181" s="144"/>
      <c r="F181" s="111">
        <f t="shared" si="11"/>
        <v>0</v>
      </c>
    </row>
    <row r="182" spans="1:6" ht="15.75">
      <c r="A182" s="105" t="s">
        <v>644</v>
      </c>
      <c r="B182" s="211" t="s">
        <v>262</v>
      </c>
      <c r="C182" s="147" t="s">
        <v>312</v>
      </c>
      <c r="D182" s="146">
        <v>20</v>
      </c>
      <c r="E182" s="144"/>
      <c r="F182" s="111">
        <f t="shared" si="11"/>
        <v>0</v>
      </c>
    </row>
    <row r="183" spans="1:6" ht="15.75">
      <c r="A183" s="105" t="s">
        <v>645</v>
      </c>
      <c r="B183" s="211" t="s">
        <v>546</v>
      </c>
      <c r="C183" s="147" t="s">
        <v>312</v>
      </c>
      <c r="D183" s="146">
        <v>20</v>
      </c>
      <c r="E183" s="144"/>
      <c r="F183" s="111">
        <f t="shared" si="11"/>
        <v>0</v>
      </c>
    </row>
    <row r="184" spans="1:6" ht="15.75">
      <c r="A184" s="105" t="s">
        <v>646</v>
      </c>
      <c r="B184" s="211" t="s">
        <v>539</v>
      </c>
      <c r="C184" s="147" t="s">
        <v>312</v>
      </c>
      <c r="D184" s="146">
        <v>3</v>
      </c>
      <c r="E184" s="144"/>
      <c r="F184" s="111">
        <f t="shared" si="11"/>
        <v>0</v>
      </c>
    </row>
    <row r="185" spans="1:6" ht="15.75">
      <c r="A185" s="105" t="s">
        <v>688</v>
      </c>
      <c r="B185" s="211" t="s">
        <v>540</v>
      </c>
      <c r="C185" s="147" t="s">
        <v>312</v>
      </c>
      <c r="D185" s="146">
        <v>1</v>
      </c>
      <c r="E185" s="144"/>
      <c r="F185" s="111">
        <f t="shared" si="11"/>
        <v>0</v>
      </c>
    </row>
    <row r="186" spans="1:6" ht="15.75">
      <c r="A186" s="105"/>
      <c r="B186" s="206"/>
      <c r="C186" s="149"/>
      <c r="D186" s="127"/>
      <c r="E186" s="144"/>
      <c r="F186" s="111"/>
    </row>
    <row r="187" spans="1:6" ht="15.75">
      <c r="A187" s="198" t="s">
        <v>647</v>
      </c>
      <c r="B187" s="199" t="s">
        <v>271</v>
      </c>
      <c r="C187" s="200"/>
      <c r="D187" s="201"/>
      <c r="E187" s="202"/>
      <c r="F187" s="203">
        <f>SUM(F188:F201)</f>
        <v>0</v>
      </c>
    </row>
    <row r="188" spans="1:6" ht="15.75">
      <c r="A188" s="105" t="s">
        <v>648</v>
      </c>
      <c r="B188" s="211" t="s">
        <v>323</v>
      </c>
      <c r="C188" s="149" t="s">
        <v>312</v>
      </c>
      <c r="D188" s="146">
        <v>15</v>
      </c>
      <c r="E188" s="148"/>
      <c r="F188" s="111">
        <f aca="true" t="shared" si="13" ref="F188:F194">E188*D188</f>
        <v>0</v>
      </c>
    </row>
    <row r="189" spans="1:6" ht="15.75">
      <c r="A189" s="105" t="s">
        <v>649</v>
      </c>
      <c r="B189" s="211" t="s">
        <v>541</v>
      </c>
      <c r="C189" s="147" t="s">
        <v>312</v>
      </c>
      <c r="D189" s="127">
        <v>120</v>
      </c>
      <c r="E189" s="148"/>
      <c r="F189" s="111">
        <f t="shared" si="13"/>
        <v>0</v>
      </c>
    </row>
    <row r="190" spans="1:6" ht="15.75">
      <c r="A190" s="105" t="s">
        <v>650</v>
      </c>
      <c r="B190" s="206" t="s">
        <v>324</v>
      </c>
      <c r="C190" s="150" t="s">
        <v>312</v>
      </c>
      <c r="D190" s="127">
        <v>15</v>
      </c>
      <c r="E190" s="144"/>
      <c r="F190" s="111">
        <f t="shared" si="13"/>
        <v>0</v>
      </c>
    </row>
    <row r="191" spans="1:6" ht="15.75">
      <c r="A191" s="105" t="s">
        <v>651</v>
      </c>
      <c r="B191" s="137" t="s">
        <v>325</v>
      </c>
      <c r="C191" s="150" t="s">
        <v>312</v>
      </c>
      <c r="D191" s="127">
        <v>45</v>
      </c>
      <c r="E191" s="144"/>
      <c r="F191" s="111">
        <f t="shared" si="13"/>
        <v>0</v>
      </c>
    </row>
    <row r="192" spans="1:6" ht="15.75">
      <c r="A192" s="105" t="s">
        <v>652</v>
      </c>
      <c r="B192" s="137" t="s">
        <v>542</v>
      </c>
      <c r="C192" s="149" t="s">
        <v>312</v>
      </c>
      <c r="D192" s="129">
        <v>15</v>
      </c>
      <c r="E192" s="144"/>
      <c r="F192" s="111">
        <f t="shared" si="13"/>
        <v>0</v>
      </c>
    </row>
    <row r="193" spans="1:6" ht="15.75">
      <c r="A193" s="105" t="s">
        <v>653</v>
      </c>
      <c r="B193" s="106" t="s">
        <v>327</v>
      </c>
      <c r="C193" s="149" t="s">
        <v>312</v>
      </c>
      <c r="D193" s="129">
        <v>15</v>
      </c>
      <c r="E193" s="144"/>
      <c r="F193" s="111">
        <f t="shared" si="13"/>
        <v>0</v>
      </c>
    </row>
    <row r="194" spans="1:6" ht="15.75">
      <c r="A194" s="105" t="s">
        <v>654</v>
      </c>
      <c r="B194" s="143" t="s">
        <v>328</v>
      </c>
      <c r="C194" s="149" t="s">
        <v>5</v>
      </c>
      <c r="D194" s="129">
        <v>300</v>
      </c>
      <c r="E194" s="144"/>
      <c r="F194" s="111">
        <f t="shared" si="13"/>
        <v>0</v>
      </c>
    </row>
    <row r="195" spans="1:6" ht="42.75">
      <c r="A195" s="105" t="s">
        <v>655</v>
      </c>
      <c r="B195" s="143" t="s">
        <v>242</v>
      </c>
      <c r="C195" s="149" t="s">
        <v>10</v>
      </c>
      <c r="D195" s="129">
        <v>120</v>
      </c>
      <c r="E195" s="144"/>
      <c r="F195" s="111">
        <f aca="true" t="shared" si="14" ref="F195:F200">E195*D195</f>
        <v>0</v>
      </c>
    </row>
    <row r="196" spans="1:6" ht="15.75">
      <c r="A196" s="105" t="s">
        <v>656</v>
      </c>
      <c r="B196" s="106" t="s">
        <v>263</v>
      </c>
      <c r="C196" s="147" t="s">
        <v>10</v>
      </c>
      <c r="D196" s="129">
        <v>98</v>
      </c>
      <c r="E196" s="144"/>
      <c r="F196" s="111">
        <f t="shared" si="14"/>
        <v>0</v>
      </c>
    </row>
    <row r="197" spans="1:6" ht="15.75">
      <c r="A197" s="105" t="s">
        <v>657</v>
      </c>
      <c r="B197" s="206" t="s">
        <v>161</v>
      </c>
      <c r="C197" s="149" t="s">
        <v>10</v>
      </c>
      <c r="D197" s="127">
        <v>22.5</v>
      </c>
      <c r="E197" s="144"/>
      <c r="F197" s="111">
        <f t="shared" si="14"/>
        <v>0</v>
      </c>
    </row>
    <row r="198" spans="1:6" ht="15.75">
      <c r="A198" s="105" t="s">
        <v>658</v>
      </c>
      <c r="B198" s="106" t="s">
        <v>162</v>
      </c>
      <c r="C198" s="147" t="s">
        <v>10</v>
      </c>
      <c r="D198" s="129">
        <v>22.5</v>
      </c>
      <c r="E198" s="144"/>
      <c r="F198" s="111">
        <f t="shared" si="14"/>
        <v>0</v>
      </c>
    </row>
    <row r="199" spans="1:6" ht="15.75">
      <c r="A199" s="105" t="s">
        <v>659</v>
      </c>
      <c r="B199" s="106" t="s">
        <v>160</v>
      </c>
      <c r="C199" s="149" t="s">
        <v>34</v>
      </c>
      <c r="D199" s="129">
        <v>2250</v>
      </c>
      <c r="E199" s="144"/>
      <c r="F199" s="111">
        <f t="shared" si="14"/>
        <v>0</v>
      </c>
    </row>
    <row r="200" spans="1:6" ht="15.75">
      <c r="A200" s="105" t="s">
        <v>660</v>
      </c>
      <c r="B200" s="211" t="s">
        <v>311</v>
      </c>
      <c r="C200" s="149" t="s">
        <v>6</v>
      </c>
      <c r="D200" s="146">
        <v>90</v>
      </c>
      <c r="E200" s="144"/>
      <c r="F200" s="111">
        <f t="shared" si="14"/>
        <v>0</v>
      </c>
    </row>
    <row r="201" spans="1:6" ht="15.75">
      <c r="A201" s="105"/>
      <c r="B201" s="211"/>
      <c r="C201" s="147"/>
      <c r="D201" s="146"/>
      <c r="E201" s="144"/>
      <c r="F201" s="111"/>
    </row>
    <row r="202" spans="1:6" ht="15.75">
      <c r="A202" s="198" t="s">
        <v>661</v>
      </c>
      <c r="B202" s="199" t="s">
        <v>295</v>
      </c>
      <c r="C202" s="200"/>
      <c r="D202" s="201"/>
      <c r="E202" s="202"/>
      <c r="F202" s="203">
        <f>SUM(F203:F218)</f>
        <v>0</v>
      </c>
    </row>
    <row r="203" spans="1:6" ht="28.5">
      <c r="A203" s="105" t="s">
        <v>662</v>
      </c>
      <c r="B203" s="211" t="s">
        <v>322</v>
      </c>
      <c r="C203" s="147" t="s">
        <v>312</v>
      </c>
      <c r="D203" s="146">
        <v>4</v>
      </c>
      <c r="E203" s="144"/>
      <c r="F203" s="111">
        <f aca="true" t="shared" si="15" ref="F203:F213">E203*D203</f>
        <v>0</v>
      </c>
    </row>
    <row r="204" spans="1:6" ht="15.75">
      <c r="A204" s="105" t="s">
        <v>663</v>
      </c>
      <c r="B204" s="211" t="s">
        <v>329</v>
      </c>
      <c r="C204" s="147" t="s">
        <v>5</v>
      </c>
      <c r="D204" s="146">
        <v>150</v>
      </c>
      <c r="E204" s="144"/>
      <c r="F204" s="111">
        <f t="shared" si="15"/>
        <v>0</v>
      </c>
    </row>
    <row r="205" spans="1:6" ht="15.75">
      <c r="A205" s="105" t="s">
        <v>664</v>
      </c>
      <c r="B205" s="114" t="s">
        <v>331</v>
      </c>
      <c r="C205" s="149" t="s">
        <v>5</v>
      </c>
      <c r="D205" s="108">
        <v>300</v>
      </c>
      <c r="E205" s="122"/>
      <c r="F205" s="111">
        <f t="shared" si="15"/>
        <v>0</v>
      </c>
    </row>
    <row r="206" spans="1:6" ht="15.75">
      <c r="A206" s="105" t="s">
        <v>665</v>
      </c>
      <c r="B206" s="207" t="s">
        <v>330</v>
      </c>
      <c r="C206" s="149" t="s">
        <v>5</v>
      </c>
      <c r="D206" s="146">
        <v>100</v>
      </c>
      <c r="E206" s="208"/>
      <c r="F206" s="111">
        <f t="shared" si="15"/>
        <v>0</v>
      </c>
    </row>
    <row r="207" spans="1:6" ht="42.75">
      <c r="A207" s="105" t="s">
        <v>666</v>
      </c>
      <c r="B207" s="209" t="s">
        <v>242</v>
      </c>
      <c r="C207" s="149" t="s">
        <v>10</v>
      </c>
      <c r="D207" s="159">
        <v>615</v>
      </c>
      <c r="E207" s="210"/>
      <c r="F207" s="111">
        <f t="shared" si="15"/>
        <v>0</v>
      </c>
    </row>
    <row r="208" spans="1:6" ht="15.75">
      <c r="A208" s="105" t="s">
        <v>667</v>
      </c>
      <c r="B208" s="209" t="s">
        <v>263</v>
      </c>
      <c r="C208" s="160" t="s">
        <v>10</v>
      </c>
      <c r="D208" s="127">
        <v>615</v>
      </c>
      <c r="E208" s="210"/>
      <c r="F208" s="111">
        <f t="shared" si="15"/>
        <v>0</v>
      </c>
    </row>
    <row r="209" spans="1:6" ht="28.5">
      <c r="A209" s="105" t="s">
        <v>668</v>
      </c>
      <c r="B209" s="211" t="s">
        <v>364</v>
      </c>
      <c r="C209" s="149" t="s">
        <v>5</v>
      </c>
      <c r="D209" s="127">
        <v>150</v>
      </c>
      <c r="E209" s="148"/>
      <c r="F209" s="111">
        <f t="shared" si="15"/>
        <v>0</v>
      </c>
    </row>
    <row r="210" spans="1:6" ht="15.75">
      <c r="A210" s="105" t="s">
        <v>669</v>
      </c>
      <c r="B210" s="211" t="s">
        <v>682</v>
      </c>
      <c r="C210" s="149" t="s">
        <v>5</v>
      </c>
      <c r="D210" s="127">
        <v>100.71</v>
      </c>
      <c r="E210" s="148"/>
      <c r="F210" s="111">
        <f t="shared" si="15"/>
        <v>0</v>
      </c>
    </row>
    <row r="211" spans="1:6" ht="15.75">
      <c r="A211" s="105" t="s">
        <v>670</v>
      </c>
      <c r="B211" s="211" t="s">
        <v>683</v>
      </c>
      <c r="C211" s="149"/>
      <c r="D211" s="127">
        <v>53.49</v>
      </c>
      <c r="E211" s="148"/>
      <c r="F211" s="111">
        <f t="shared" si="15"/>
        <v>0</v>
      </c>
    </row>
    <row r="212" spans="1:6" ht="15.75">
      <c r="A212" s="105" t="s">
        <v>671</v>
      </c>
      <c r="B212" s="206" t="s">
        <v>161</v>
      </c>
      <c r="C212" s="150" t="s">
        <v>10</v>
      </c>
      <c r="D212" s="127">
        <v>40</v>
      </c>
      <c r="E212" s="144"/>
      <c r="F212" s="111">
        <f t="shared" si="15"/>
        <v>0</v>
      </c>
    </row>
    <row r="213" spans="1:6" ht="15.75">
      <c r="A213" s="105" t="s">
        <v>672</v>
      </c>
      <c r="B213" s="106" t="s">
        <v>162</v>
      </c>
      <c r="C213" s="150" t="s">
        <v>10</v>
      </c>
      <c r="D213" s="127">
        <v>40</v>
      </c>
      <c r="E213" s="144"/>
      <c r="F213" s="111">
        <f t="shared" si="15"/>
        <v>0</v>
      </c>
    </row>
    <row r="214" spans="1:6" ht="15.75">
      <c r="A214" s="105" t="s">
        <v>673</v>
      </c>
      <c r="B214" s="106" t="s">
        <v>24</v>
      </c>
      <c r="C214" s="149" t="s">
        <v>34</v>
      </c>
      <c r="D214" s="129">
        <v>2800</v>
      </c>
      <c r="E214" s="144"/>
      <c r="F214" s="111">
        <f>E214*D214</f>
        <v>0</v>
      </c>
    </row>
    <row r="215" spans="1:6" ht="28.5">
      <c r="A215" s="105" t="s">
        <v>674</v>
      </c>
      <c r="B215" s="211" t="s">
        <v>310</v>
      </c>
      <c r="C215" s="149" t="s">
        <v>6</v>
      </c>
      <c r="D215" s="146">
        <v>100</v>
      </c>
      <c r="E215" s="148"/>
      <c r="F215" s="145">
        <f>E215*D215</f>
        <v>0</v>
      </c>
    </row>
    <row r="216" spans="1:6" ht="15.75">
      <c r="A216" s="105" t="s">
        <v>684</v>
      </c>
      <c r="B216" s="206" t="s">
        <v>309</v>
      </c>
      <c r="C216" s="147" t="s">
        <v>312</v>
      </c>
      <c r="D216" s="127">
        <v>1</v>
      </c>
      <c r="E216" s="212"/>
      <c r="F216" s="111">
        <f>E216*D216</f>
        <v>0</v>
      </c>
    </row>
    <row r="217" spans="1:6" ht="28.5">
      <c r="A217" s="105" t="s">
        <v>685</v>
      </c>
      <c r="B217" s="143" t="s">
        <v>560</v>
      </c>
      <c r="C217" s="147" t="s">
        <v>6</v>
      </c>
      <c r="D217" s="127">
        <v>40</v>
      </c>
      <c r="E217" s="212"/>
      <c r="F217" s="111">
        <f>E217*D217</f>
        <v>0</v>
      </c>
    </row>
    <row r="218" spans="1:6" ht="15.75">
      <c r="A218" s="105"/>
      <c r="B218" s="206"/>
      <c r="C218" s="150"/>
      <c r="D218" s="127"/>
      <c r="E218" s="144"/>
      <c r="F218" s="111"/>
    </row>
    <row r="219" spans="1:6" ht="15.75">
      <c r="A219" s="198" t="s">
        <v>675</v>
      </c>
      <c r="B219" s="199" t="s">
        <v>318</v>
      </c>
      <c r="C219" s="200"/>
      <c r="D219" s="201"/>
      <c r="E219" s="202"/>
      <c r="F219" s="203">
        <f>SUM(F220:F221)</f>
        <v>0</v>
      </c>
    </row>
    <row r="220" spans="1:6" ht="15.75">
      <c r="A220" s="105" t="s">
        <v>676</v>
      </c>
      <c r="B220" s="143" t="s">
        <v>321</v>
      </c>
      <c r="C220" s="150" t="s">
        <v>312</v>
      </c>
      <c r="D220" s="127">
        <v>1</v>
      </c>
      <c r="E220" s="144"/>
      <c r="F220" s="111">
        <f>E220*D220</f>
        <v>0</v>
      </c>
    </row>
    <row r="221" spans="1:6" ht="16.5" thickBot="1">
      <c r="A221" s="105"/>
      <c r="B221" s="206"/>
      <c r="C221" s="150"/>
      <c r="D221" s="127"/>
      <c r="E221" s="144"/>
      <c r="F221" s="111"/>
    </row>
    <row r="222" spans="1:6" ht="22.5" customHeight="1" thickBot="1">
      <c r="A222" s="151">
        <v>7</v>
      </c>
      <c r="B222" s="152" t="s">
        <v>361</v>
      </c>
      <c r="C222" s="197"/>
      <c r="D222" s="153"/>
      <c r="E222" s="154"/>
      <c r="F222" s="155">
        <f>F223+F232+F250+F258+F268</f>
        <v>0</v>
      </c>
    </row>
    <row r="223" spans="1:6" ht="15.75">
      <c r="A223" s="198" t="s">
        <v>372</v>
      </c>
      <c r="B223" s="199" t="s">
        <v>332</v>
      </c>
      <c r="C223" s="200"/>
      <c r="D223" s="201"/>
      <c r="E223" s="202"/>
      <c r="F223" s="203">
        <f>SUM(F224:F231)</f>
        <v>0</v>
      </c>
    </row>
    <row r="224" spans="1:6" ht="28.5">
      <c r="A224" s="105" t="s">
        <v>373</v>
      </c>
      <c r="B224" s="211" t="s">
        <v>310</v>
      </c>
      <c r="C224" s="149" t="s">
        <v>6</v>
      </c>
      <c r="D224" s="146">
        <v>21</v>
      </c>
      <c r="E224" s="148"/>
      <c r="F224" s="145">
        <f>E224*D224</f>
        <v>0</v>
      </c>
    </row>
    <row r="225" spans="1:6" ht="28.5">
      <c r="A225" s="105" t="s">
        <v>374</v>
      </c>
      <c r="B225" s="169" t="s">
        <v>334</v>
      </c>
      <c r="C225" s="172" t="s">
        <v>6</v>
      </c>
      <c r="D225" s="173">
        <v>72</v>
      </c>
      <c r="E225" s="174"/>
      <c r="F225" s="175">
        <f aca="true" t="shared" si="16" ref="F225:F230">E225*D225</f>
        <v>0</v>
      </c>
    </row>
    <row r="226" spans="1:6" ht="28.5">
      <c r="A226" s="105" t="s">
        <v>375</v>
      </c>
      <c r="B226" s="169" t="s">
        <v>335</v>
      </c>
      <c r="C226" s="172" t="s">
        <v>6</v>
      </c>
      <c r="D226" s="173">
        <v>72</v>
      </c>
      <c r="E226" s="174"/>
      <c r="F226" s="175">
        <f t="shared" si="16"/>
        <v>0</v>
      </c>
    </row>
    <row r="227" spans="1:6" ht="15.75">
      <c r="A227" s="105" t="s">
        <v>376</v>
      </c>
      <c r="B227" s="169" t="s">
        <v>552</v>
      </c>
      <c r="C227" s="172" t="s">
        <v>10</v>
      </c>
      <c r="D227" s="173">
        <v>18</v>
      </c>
      <c r="E227" s="185"/>
      <c r="F227" s="175">
        <f t="shared" si="16"/>
        <v>0</v>
      </c>
    </row>
    <row r="228" spans="1:6" ht="15.75">
      <c r="A228" s="105" t="s">
        <v>377</v>
      </c>
      <c r="B228" s="169" t="s">
        <v>336</v>
      </c>
      <c r="C228" s="172" t="s">
        <v>10</v>
      </c>
      <c r="D228" s="173">
        <v>5.04</v>
      </c>
      <c r="E228" s="185"/>
      <c r="F228" s="175">
        <f t="shared" si="16"/>
        <v>0</v>
      </c>
    </row>
    <row r="229" spans="1:6" ht="42.75">
      <c r="A229" s="105" t="s">
        <v>378</v>
      </c>
      <c r="B229" s="169" t="s">
        <v>678</v>
      </c>
      <c r="C229" s="177" t="s">
        <v>6</v>
      </c>
      <c r="D229" s="177">
        <v>50</v>
      </c>
      <c r="E229" s="178"/>
      <c r="F229" s="111">
        <f t="shared" si="16"/>
        <v>0</v>
      </c>
    </row>
    <row r="230" spans="1:6" ht="15.75">
      <c r="A230" s="105" t="s">
        <v>379</v>
      </c>
      <c r="B230" s="106" t="s">
        <v>171</v>
      </c>
      <c r="C230" s="149" t="s">
        <v>6</v>
      </c>
      <c r="D230" s="127">
        <v>130</v>
      </c>
      <c r="E230" s="144"/>
      <c r="F230" s="111">
        <f t="shared" si="16"/>
        <v>0</v>
      </c>
    </row>
    <row r="231" spans="1:6" ht="15.75">
      <c r="A231" s="186"/>
      <c r="B231" s="169"/>
      <c r="C231" s="172"/>
      <c r="D231" s="173"/>
      <c r="E231" s="174"/>
      <c r="F231" s="175"/>
    </row>
    <row r="232" spans="1:6" ht="15.75">
      <c r="A232" s="198" t="s">
        <v>380</v>
      </c>
      <c r="B232" s="199" t="s">
        <v>319</v>
      </c>
      <c r="C232" s="200"/>
      <c r="D232" s="201"/>
      <c r="E232" s="202"/>
      <c r="F232" s="203">
        <f>SUM(F233:F249)</f>
        <v>0</v>
      </c>
    </row>
    <row r="233" spans="1:6" ht="28.5">
      <c r="A233" s="187" t="s">
        <v>381</v>
      </c>
      <c r="B233" s="169" t="s">
        <v>337</v>
      </c>
      <c r="C233" s="172" t="s">
        <v>198</v>
      </c>
      <c r="D233" s="173">
        <v>1</v>
      </c>
      <c r="E233" s="174"/>
      <c r="F233" s="175">
        <f aca="true" t="shared" si="17" ref="F233:F247">E233*D233</f>
        <v>0</v>
      </c>
    </row>
    <row r="234" spans="1:6" ht="15.75">
      <c r="A234" s="187" t="s">
        <v>382</v>
      </c>
      <c r="B234" s="169" t="s">
        <v>254</v>
      </c>
      <c r="C234" s="172" t="s">
        <v>198</v>
      </c>
      <c r="D234" s="173">
        <v>3</v>
      </c>
      <c r="E234" s="174"/>
      <c r="F234" s="175">
        <f t="shared" si="17"/>
        <v>0</v>
      </c>
    </row>
    <row r="235" spans="1:6" ht="15.75">
      <c r="A235" s="187" t="s">
        <v>383</v>
      </c>
      <c r="B235" s="169" t="s">
        <v>338</v>
      </c>
      <c r="C235" s="172" t="s">
        <v>198</v>
      </c>
      <c r="D235" s="173">
        <v>2</v>
      </c>
      <c r="E235" s="174"/>
      <c r="F235" s="175">
        <f t="shared" si="17"/>
        <v>0</v>
      </c>
    </row>
    <row r="236" spans="1:6" ht="15.75">
      <c r="A236" s="187" t="s">
        <v>384</v>
      </c>
      <c r="B236" s="169" t="s">
        <v>289</v>
      </c>
      <c r="C236" s="172" t="s">
        <v>22</v>
      </c>
      <c r="D236" s="173">
        <v>20</v>
      </c>
      <c r="E236" s="174"/>
      <c r="F236" s="175">
        <f t="shared" si="17"/>
        <v>0</v>
      </c>
    </row>
    <row r="237" spans="1:6" ht="28.5">
      <c r="A237" s="187" t="s">
        <v>385</v>
      </c>
      <c r="B237" s="169" t="s">
        <v>290</v>
      </c>
      <c r="C237" s="172" t="s">
        <v>198</v>
      </c>
      <c r="D237" s="173">
        <v>10</v>
      </c>
      <c r="E237" s="174"/>
      <c r="F237" s="175">
        <f t="shared" si="17"/>
        <v>0</v>
      </c>
    </row>
    <row r="238" spans="1:6" ht="15.75">
      <c r="A238" s="187" t="s">
        <v>386</v>
      </c>
      <c r="B238" s="169" t="s">
        <v>363</v>
      </c>
      <c r="C238" s="172" t="s">
        <v>190</v>
      </c>
      <c r="D238" s="173">
        <v>120</v>
      </c>
      <c r="E238" s="174"/>
      <c r="F238" s="175">
        <f t="shared" si="17"/>
        <v>0</v>
      </c>
    </row>
    <row r="239" spans="1:6" ht="28.5">
      <c r="A239" s="187" t="s">
        <v>387</v>
      </c>
      <c r="B239" s="170" t="s">
        <v>339</v>
      </c>
      <c r="C239" s="172" t="s">
        <v>5</v>
      </c>
      <c r="D239" s="173">
        <v>50</v>
      </c>
      <c r="E239" s="184"/>
      <c r="F239" s="175">
        <f t="shared" si="17"/>
        <v>0</v>
      </c>
    </row>
    <row r="240" spans="1:6" ht="28.5">
      <c r="A240" s="187" t="s">
        <v>388</v>
      </c>
      <c r="B240" s="170" t="s">
        <v>340</v>
      </c>
      <c r="C240" s="172" t="s">
        <v>5</v>
      </c>
      <c r="D240" s="173">
        <v>100</v>
      </c>
      <c r="E240" s="184"/>
      <c r="F240" s="175">
        <f t="shared" si="17"/>
        <v>0</v>
      </c>
    </row>
    <row r="241" spans="1:6" ht="28.5">
      <c r="A241" s="187" t="s">
        <v>389</v>
      </c>
      <c r="B241" s="170" t="s">
        <v>341</v>
      </c>
      <c r="C241" s="172" t="s">
        <v>5</v>
      </c>
      <c r="D241" s="173">
        <v>500</v>
      </c>
      <c r="E241" s="184"/>
      <c r="F241" s="175">
        <f t="shared" si="17"/>
        <v>0</v>
      </c>
    </row>
    <row r="242" spans="1:6" ht="15.75">
      <c r="A242" s="187" t="s">
        <v>390</v>
      </c>
      <c r="B242" s="171" t="s">
        <v>218</v>
      </c>
      <c r="C242" s="172" t="s">
        <v>22</v>
      </c>
      <c r="D242" s="173">
        <v>6</v>
      </c>
      <c r="E242" s="184"/>
      <c r="F242" s="175">
        <f t="shared" si="17"/>
        <v>0</v>
      </c>
    </row>
    <row r="243" spans="1:6" ht="15.75">
      <c r="A243" s="187" t="s">
        <v>391</v>
      </c>
      <c r="B243" s="169" t="s">
        <v>342</v>
      </c>
      <c r="C243" s="172" t="s">
        <v>198</v>
      </c>
      <c r="D243" s="173">
        <v>10</v>
      </c>
      <c r="E243" s="174"/>
      <c r="F243" s="175">
        <f t="shared" si="17"/>
        <v>0</v>
      </c>
    </row>
    <row r="244" spans="1:6" ht="15.75">
      <c r="A244" s="187" t="s">
        <v>392</v>
      </c>
      <c r="B244" s="169" t="s">
        <v>343</v>
      </c>
      <c r="C244" s="172" t="s">
        <v>344</v>
      </c>
      <c r="D244" s="173">
        <v>10</v>
      </c>
      <c r="E244" s="174"/>
      <c r="F244" s="175">
        <f t="shared" si="17"/>
        <v>0</v>
      </c>
    </row>
    <row r="245" spans="1:6" ht="28.5">
      <c r="A245" s="187" t="s">
        <v>393</v>
      </c>
      <c r="B245" s="169" t="s">
        <v>362</v>
      </c>
      <c r="C245" s="172" t="s">
        <v>22</v>
      </c>
      <c r="D245" s="173">
        <v>10</v>
      </c>
      <c r="E245" s="174"/>
      <c r="F245" s="175">
        <f t="shared" si="17"/>
        <v>0</v>
      </c>
    </row>
    <row r="246" spans="1:6" ht="15.75">
      <c r="A246" s="187" t="s">
        <v>394</v>
      </c>
      <c r="B246" s="171" t="s">
        <v>345</v>
      </c>
      <c r="C246" s="183" t="s">
        <v>198</v>
      </c>
      <c r="D246" s="173">
        <v>6</v>
      </c>
      <c r="E246" s="184"/>
      <c r="F246" s="175">
        <f t="shared" si="17"/>
        <v>0</v>
      </c>
    </row>
    <row r="247" spans="1:6" ht="15.75">
      <c r="A247" s="187" t="s">
        <v>395</v>
      </c>
      <c r="B247" s="171" t="s">
        <v>346</v>
      </c>
      <c r="C247" s="172" t="s">
        <v>198</v>
      </c>
      <c r="D247" s="173">
        <v>50</v>
      </c>
      <c r="E247" s="184"/>
      <c r="F247" s="175">
        <f t="shared" si="17"/>
        <v>0</v>
      </c>
    </row>
    <row r="248" spans="1:6" ht="15.75">
      <c r="A248" s="187" t="s">
        <v>396</v>
      </c>
      <c r="B248" s="169" t="s">
        <v>347</v>
      </c>
      <c r="C248" s="172" t="s">
        <v>22</v>
      </c>
      <c r="D248" s="173">
        <v>6</v>
      </c>
      <c r="E248" s="174"/>
      <c r="F248" s="175">
        <f>E248*D248</f>
        <v>0</v>
      </c>
    </row>
    <row r="249" spans="1:6" ht="15.75">
      <c r="A249" s="187"/>
      <c r="B249" s="169"/>
      <c r="C249" s="172"/>
      <c r="D249" s="173"/>
      <c r="E249" s="174"/>
      <c r="F249" s="175"/>
    </row>
    <row r="250" spans="1:6" ht="15.75">
      <c r="A250" s="198" t="s">
        <v>397</v>
      </c>
      <c r="B250" s="199" t="s">
        <v>348</v>
      </c>
      <c r="C250" s="200"/>
      <c r="D250" s="201"/>
      <c r="E250" s="202"/>
      <c r="F250" s="203">
        <f>SUM(F251:F257)</f>
        <v>0</v>
      </c>
    </row>
    <row r="251" spans="1:6" ht="15.75">
      <c r="A251" s="188" t="s">
        <v>398</v>
      </c>
      <c r="B251" s="169" t="s">
        <v>548</v>
      </c>
      <c r="C251" s="172" t="s">
        <v>6</v>
      </c>
      <c r="D251" s="189">
        <v>4.8</v>
      </c>
      <c r="E251" s="185"/>
      <c r="F251" s="175">
        <f aca="true" t="shared" si="18" ref="F251:F256">E251*D251</f>
        <v>0</v>
      </c>
    </row>
    <row r="252" spans="1:6" ht="15.75">
      <c r="A252" s="188" t="s">
        <v>399</v>
      </c>
      <c r="B252" s="169" t="s">
        <v>547</v>
      </c>
      <c r="C252" s="172" t="s">
        <v>6</v>
      </c>
      <c r="D252" s="173">
        <v>3.36</v>
      </c>
      <c r="E252" s="174"/>
      <c r="F252" s="175">
        <f t="shared" si="18"/>
        <v>0</v>
      </c>
    </row>
    <row r="253" spans="1:6" ht="15.75">
      <c r="A253" s="188" t="s">
        <v>400</v>
      </c>
      <c r="B253" s="169" t="s">
        <v>349</v>
      </c>
      <c r="C253" s="172" t="s">
        <v>308</v>
      </c>
      <c r="D253" s="173">
        <v>2</v>
      </c>
      <c r="E253" s="174"/>
      <c r="F253" s="175">
        <f t="shared" si="18"/>
        <v>0</v>
      </c>
    </row>
    <row r="254" spans="1:6" ht="15.75">
      <c r="A254" s="188" t="s">
        <v>401</v>
      </c>
      <c r="B254" s="169" t="s">
        <v>350</v>
      </c>
      <c r="C254" s="172" t="s">
        <v>308</v>
      </c>
      <c r="D254" s="173">
        <v>2</v>
      </c>
      <c r="E254" s="174"/>
      <c r="F254" s="175">
        <f t="shared" si="18"/>
        <v>0</v>
      </c>
    </row>
    <row r="255" spans="1:6" ht="15.75">
      <c r="A255" s="188" t="s">
        <v>402</v>
      </c>
      <c r="B255" s="169" t="s">
        <v>351</v>
      </c>
      <c r="C255" s="172" t="s">
        <v>308</v>
      </c>
      <c r="D255" s="173">
        <v>2</v>
      </c>
      <c r="E255" s="174"/>
      <c r="F255" s="175">
        <f t="shared" si="18"/>
        <v>0</v>
      </c>
    </row>
    <row r="256" spans="1:6" ht="15.75">
      <c r="A256" s="188" t="s">
        <v>403</v>
      </c>
      <c r="B256" s="169" t="s">
        <v>352</v>
      </c>
      <c r="C256" s="172" t="s">
        <v>6</v>
      </c>
      <c r="D256" s="173">
        <v>17</v>
      </c>
      <c r="E256" s="185"/>
      <c r="F256" s="175">
        <f t="shared" si="18"/>
        <v>0</v>
      </c>
    </row>
    <row r="257" spans="1:6" ht="15.75">
      <c r="A257" s="188"/>
      <c r="B257" s="169"/>
      <c r="C257" s="172"/>
      <c r="D257" s="173"/>
      <c r="E257" s="185"/>
      <c r="F257" s="175"/>
    </row>
    <row r="258" spans="1:6" ht="15.75">
      <c r="A258" s="198" t="s">
        <v>404</v>
      </c>
      <c r="B258" s="199" t="s">
        <v>353</v>
      </c>
      <c r="C258" s="200"/>
      <c r="D258" s="201"/>
      <c r="E258" s="202"/>
      <c r="F258" s="203">
        <f>SUM(F259:F267)</f>
        <v>0</v>
      </c>
    </row>
    <row r="259" spans="1:6" ht="15.75">
      <c r="A259" s="188" t="s">
        <v>406</v>
      </c>
      <c r="B259" s="169" t="s">
        <v>354</v>
      </c>
      <c r="C259" s="172" t="s">
        <v>6</v>
      </c>
      <c r="D259" s="173">
        <v>316.25</v>
      </c>
      <c r="E259" s="174"/>
      <c r="F259" s="175">
        <f>E259*D259</f>
        <v>0</v>
      </c>
    </row>
    <row r="260" spans="1:6" ht="15.75">
      <c r="A260" s="187" t="s">
        <v>407</v>
      </c>
      <c r="B260" s="190" t="s">
        <v>556</v>
      </c>
      <c r="C260" s="191" t="s">
        <v>6</v>
      </c>
      <c r="D260" s="173">
        <v>80</v>
      </c>
      <c r="E260" s="174"/>
      <c r="F260" s="175">
        <f>E260*D260</f>
        <v>0</v>
      </c>
    </row>
    <row r="261" spans="1:6" ht="15.75">
      <c r="A261" s="187" t="s">
        <v>408</v>
      </c>
      <c r="B261" s="169" t="s">
        <v>557</v>
      </c>
      <c r="C261" s="172" t="s">
        <v>190</v>
      </c>
      <c r="D261" s="173">
        <v>21</v>
      </c>
      <c r="E261" s="174"/>
      <c r="F261" s="175">
        <f>E261*D261</f>
        <v>0</v>
      </c>
    </row>
    <row r="262" spans="1:6" ht="15.75">
      <c r="A262" s="187" t="s">
        <v>409</v>
      </c>
      <c r="B262" s="169" t="s">
        <v>355</v>
      </c>
      <c r="C262" s="172" t="s">
        <v>189</v>
      </c>
      <c r="D262" s="173">
        <v>10</v>
      </c>
      <c r="E262" s="174"/>
      <c r="F262" s="175">
        <f>D262*E262</f>
        <v>0</v>
      </c>
    </row>
    <row r="263" spans="1:6" ht="15.75">
      <c r="A263" s="187" t="s">
        <v>410</v>
      </c>
      <c r="B263" s="169" t="s">
        <v>558</v>
      </c>
      <c r="C263" s="172" t="s">
        <v>253</v>
      </c>
      <c r="D263" s="173">
        <v>10</v>
      </c>
      <c r="E263" s="174"/>
      <c r="F263" s="175">
        <f>D263*E263</f>
        <v>0</v>
      </c>
    </row>
    <row r="264" spans="1:6" ht="15.75">
      <c r="A264" s="187" t="s">
        <v>405</v>
      </c>
      <c r="B264" s="114" t="s">
        <v>196</v>
      </c>
      <c r="C264" s="107" t="s">
        <v>189</v>
      </c>
      <c r="D264" s="108">
        <v>709.5</v>
      </c>
      <c r="E264" s="157"/>
      <c r="F264" s="175">
        <f>E264*D264</f>
        <v>0</v>
      </c>
    </row>
    <row r="265" spans="1:6" ht="15.75">
      <c r="A265" s="187" t="s">
        <v>411</v>
      </c>
      <c r="B265" s="114" t="s">
        <v>194</v>
      </c>
      <c r="C265" s="107" t="s">
        <v>189</v>
      </c>
      <c r="D265" s="108">
        <v>79</v>
      </c>
      <c r="E265" s="157"/>
      <c r="F265" s="175">
        <f>E265*D265</f>
        <v>0</v>
      </c>
    </row>
    <row r="266" spans="1:6" ht="15.75">
      <c r="A266" s="187" t="s">
        <v>412</v>
      </c>
      <c r="B266" s="114" t="s">
        <v>195</v>
      </c>
      <c r="C266" s="107" t="s">
        <v>189</v>
      </c>
      <c r="D266" s="108">
        <v>140</v>
      </c>
      <c r="E266" s="157"/>
      <c r="F266" s="175">
        <f>E266*D266</f>
        <v>0</v>
      </c>
    </row>
    <row r="267" spans="1:6" ht="15.75">
      <c r="A267" s="187"/>
      <c r="B267" s="114"/>
      <c r="C267" s="107"/>
      <c r="D267" s="108"/>
      <c r="E267" s="157"/>
      <c r="F267" s="175"/>
    </row>
    <row r="268" spans="1:6" ht="15.75">
      <c r="A268" s="198" t="s">
        <v>413</v>
      </c>
      <c r="B268" s="199" t="s">
        <v>356</v>
      </c>
      <c r="C268" s="200"/>
      <c r="D268" s="201"/>
      <c r="E268" s="202"/>
      <c r="F268" s="203">
        <f>SUM(F269:F273)</f>
        <v>0</v>
      </c>
    </row>
    <row r="269" spans="1:6" ht="15.75">
      <c r="A269" s="186" t="s">
        <v>414</v>
      </c>
      <c r="B269" s="169" t="s">
        <v>357</v>
      </c>
      <c r="C269" s="172" t="s">
        <v>6</v>
      </c>
      <c r="D269" s="173">
        <v>331.82</v>
      </c>
      <c r="E269" s="174"/>
      <c r="F269" s="175">
        <f>E269*D269</f>
        <v>0</v>
      </c>
    </row>
    <row r="270" spans="1:6" ht="15.75">
      <c r="A270" s="186" t="s">
        <v>415</v>
      </c>
      <c r="B270" s="169" t="s">
        <v>358</v>
      </c>
      <c r="C270" s="172" t="s">
        <v>6</v>
      </c>
      <c r="D270" s="173">
        <v>331.82</v>
      </c>
      <c r="E270" s="174"/>
      <c r="F270" s="175">
        <f>E270*D270</f>
        <v>0</v>
      </c>
    </row>
    <row r="271" spans="1:6" ht="15.75">
      <c r="A271" s="186" t="s">
        <v>416</v>
      </c>
      <c r="B271" s="169" t="s">
        <v>359</v>
      </c>
      <c r="C271" s="172" t="s">
        <v>308</v>
      </c>
      <c r="D271" s="173">
        <v>13</v>
      </c>
      <c r="E271" s="174"/>
      <c r="F271" s="175">
        <f>E271*D271</f>
        <v>0</v>
      </c>
    </row>
    <row r="272" spans="1:6" ht="15.75">
      <c r="A272" s="186" t="s">
        <v>417</v>
      </c>
      <c r="B272" s="192" t="s">
        <v>360</v>
      </c>
      <c r="C272" s="193" t="s">
        <v>308</v>
      </c>
      <c r="D272" s="194">
        <v>7</v>
      </c>
      <c r="E272" s="195"/>
      <c r="F272" s="196">
        <f>E272*D272</f>
        <v>0</v>
      </c>
    </row>
    <row r="273" spans="1:6" ht="16.5" thickBot="1">
      <c r="A273" s="115"/>
      <c r="B273" s="219"/>
      <c r="C273" s="220"/>
      <c r="D273" s="158"/>
      <c r="E273" s="221"/>
      <c r="F273" s="222"/>
    </row>
    <row r="274" spans="1:6" ht="22.5" customHeight="1" thickBot="1">
      <c r="A274" s="151">
        <v>8</v>
      </c>
      <c r="B274" s="152" t="s">
        <v>272</v>
      </c>
      <c r="C274" s="197"/>
      <c r="D274" s="153"/>
      <c r="E274" s="154"/>
      <c r="F274" s="155">
        <f>F275+F279</f>
        <v>0</v>
      </c>
    </row>
    <row r="275" spans="1:6" ht="15.75">
      <c r="A275" s="198" t="s">
        <v>418</v>
      </c>
      <c r="B275" s="199" t="s">
        <v>273</v>
      </c>
      <c r="C275" s="200"/>
      <c r="D275" s="201"/>
      <c r="E275" s="202"/>
      <c r="F275" s="203">
        <f>SUM(F276:F278)</f>
        <v>0</v>
      </c>
    </row>
    <row r="276" spans="1:6" ht="15.75">
      <c r="A276" s="105" t="s">
        <v>419</v>
      </c>
      <c r="B276" s="143" t="s">
        <v>158</v>
      </c>
      <c r="C276" s="150" t="s">
        <v>6</v>
      </c>
      <c r="D276" s="127">
        <v>200</v>
      </c>
      <c r="E276" s="144"/>
      <c r="F276" s="111">
        <f>E276*D276</f>
        <v>0</v>
      </c>
    </row>
    <row r="277" spans="1:6" ht="15.75">
      <c r="A277" s="105" t="s">
        <v>420</v>
      </c>
      <c r="B277" s="143" t="s">
        <v>559</v>
      </c>
      <c r="C277" s="150" t="s">
        <v>308</v>
      </c>
      <c r="D277" s="127">
        <v>25</v>
      </c>
      <c r="E277" s="144"/>
      <c r="F277" s="111">
        <f>E277*D277</f>
        <v>0</v>
      </c>
    </row>
    <row r="278" spans="1:6" ht="15.75">
      <c r="A278" s="105"/>
      <c r="B278" s="143"/>
      <c r="C278" s="149"/>
      <c r="D278" s="127"/>
      <c r="E278" s="144"/>
      <c r="F278" s="111"/>
    </row>
    <row r="279" spans="1:6" ht="15.75">
      <c r="A279" s="198" t="s">
        <v>421</v>
      </c>
      <c r="B279" s="199" t="s">
        <v>273</v>
      </c>
      <c r="C279" s="200"/>
      <c r="D279" s="201"/>
      <c r="E279" s="202"/>
      <c r="F279" s="203">
        <f>SUM(F280:F282)</f>
        <v>0</v>
      </c>
    </row>
    <row r="280" spans="1:6" ht="15.75">
      <c r="A280" s="105" t="s">
        <v>422</v>
      </c>
      <c r="B280" s="143" t="s">
        <v>291</v>
      </c>
      <c r="C280" s="150" t="s">
        <v>6</v>
      </c>
      <c r="D280" s="127">
        <v>1800</v>
      </c>
      <c r="E280" s="144"/>
      <c r="F280" s="111">
        <f>E280*D280</f>
        <v>0</v>
      </c>
    </row>
    <row r="281" spans="1:6" ht="15.75">
      <c r="A281" s="105" t="s">
        <v>423</v>
      </c>
      <c r="B281" s="206" t="s">
        <v>292</v>
      </c>
      <c r="C281" s="150" t="s">
        <v>6</v>
      </c>
      <c r="D281" s="127">
        <v>3500</v>
      </c>
      <c r="E281" s="144"/>
      <c r="F281" s="111">
        <f>E281*D281</f>
        <v>0</v>
      </c>
    </row>
    <row r="282" spans="1:6" ht="16.5" thickBot="1">
      <c r="A282" s="105"/>
      <c r="B282" s="106"/>
      <c r="C282" s="150"/>
      <c r="D282" s="127"/>
      <c r="E282" s="144"/>
      <c r="F282" s="111"/>
    </row>
    <row r="283" spans="1:6" s="43" customFormat="1" ht="22.5" customHeight="1" thickBot="1">
      <c r="A283" s="151">
        <v>9</v>
      </c>
      <c r="B283" s="152" t="s">
        <v>85</v>
      </c>
      <c r="C283" s="197"/>
      <c r="D283" s="153"/>
      <c r="E283" s="154"/>
      <c r="F283" s="155">
        <f>F284+F293+F304+F312+F321+F344+F354+F382+F394+F401</f>
        <v>0</v>
      </c>
    </row>
    <row r="284" spans="1:6" ht="15.75">
      <c r="A284" s="198" t="s">
        <v>424</v>
      </c>
      <c r="B284" s="199" t="s">
        <v>23</v>
      </c>
      <c r="C284" s="200"/>
      <c r="D284" s="201"/>
      <c r="E284" s="202"/>
      <c r="F284" s="203">
        <f>SUM(F285:F292)</f>
        <v>0</v>
      </c>
    </row>
    <row r="285" spans="1:6" ht="15.75">
      <c r="A285" s="105" t="s">
        <v>425</v>
      </c>
      <c r="B285" s="106" t="s">
        <v>311</v>
      </c>
      <c r="C285" s="149" t="s">
        <v>6</v>
      </c>
      <c r="D285" s="127">
        <v>22</v>
      </c>
      <c r="E285" s="144"/>
      <c r="F285" s="111">
        <f aca="true" t="shared" si="19" ref="F285:F290">E285*D285</f>
        <v>0</v>
      </c>
    </row>
    <row r="286" spans="1:6" ht="15.75">
      <c r="A286" s="105" t="s">
        <v>426</v>
      </c>
      <c r="B286" s="106" t="s">
        <v>159</v>
      </c>
      <c r="C286" s="149" t="s">
        <v>10</v>
      </c>
      <c r="D286" s="127">
        <v>5.05</v>
      </c>
      <c r="E286" s="144"/>
      <c r="F286" s="111">
        <f t="shared" si="19"/>
        <v>0</v>
      </c>
    </row>
    <row r="287" spans="1:6" ht="15.75">
      <c r="A287" s="105" t="s">
        <v>427</v>
      </c>
      <c r="B287" s="106" t="s">
        <v>160</v>
      </c>
      <c r="C287" s="149" t="s">
        <v>34</v>
      </c>
      <c r="D287" s="129">
        <v>945</v>
      </c>
      <c r="E287" s="144"/>
      <c r="F287" s="111">
        <f t="shared" si="19"/>
        <v>0</v>
      </c>
    </row>
    <row r="288" spans="1:6" ht="15.75">
      <c r="A288" s="105" t="s">
        <v>428</v>
      </c>
      <c r="B288" s="206" t="s">
        <v>161</v>
      </c>
      <c r="C288" s="150" t="s">
        <v>10</v>
      </c>
      <c r="D288" s="127">
        <v>13.5</v>
      </c>
      <c r="E288" s="144"/>
      <c r="F288" s="111">
        <f t="shared" si="19"/>
        <v>0</v>
      </c>
    </row>
    <row r="289" spans="1:6" ht="15.75">
      <c r="A289" s="105" t="s">
        <v>429</v>
      </c>
      <c r="B289" s="106" t="s">
        <v>162</v>
      </c>
      <c r="C289" s="150" t="s">
        <v>10</v>
      </c>
      <c r="D289" s="127">
        <v>13.5</v>
      </c>
      <c r="E289" s="144"/>
      <c r="F289" s="111">
        <f t="shared" si="19"/>
        <v>0</v>
      </c>
    </row>
    <row r="290" spans="1:6" ht="15.75">
      <c r="A290" s="105" t="s">
        <v>430</v>
      </c>
      <c r="B290" s="206" t="s">
        <v>35</v>
      </c>
      <c r="C290" s="149" t="s">
        <v>6</v>
      </c>
      <c r="D290" s="127">
        <v>13.5</v>
      </c>
      <c r="E290" s="144"/>
      <c r="F290" s="111">
        <f t="shared" si="19"/>
        <v>0</v>
      </c>
    </row>
    <row r="291" spans="1:6" ht="15.75">
      <c r="A291" s="105" t="s">
        <v>431</v>
      </c>
      <c r="B291" s="137" t="s">
        <v>163</v>
      </c>
      <c r="C291" s="149" t="s">
        <v>6</v>
      </c>
      <c r="D291" s="128">
        <v>100</v>
      </c>
      <c r="E291" s="144"/>
      <c r="F291" s="111">
        <f>E291*D291</f>
        <v>0</v>
      </c>
    </row>
    <row r="292" spans="1:6" ht="15.75">
      <c r="A292" s="105"/>
      <c r="B292" s="106"/>
      <c r="C292" s="149"/>
      <c r="D292" s="128"/>
      <c r="E292" s="144"/>
      <c r="F292" s="111"/>
    </row>
    <row r="293" spans="1:6" ht="15.75">
      <c r="A293" s="198" t="s">
        <v>432</v>
      </c>
      <c r="B293" s="199" t="s">
        <v>36</v>
      </c>
      <c r="C293" s="200"/>
      <c r="D293" s="201"/>
      <c r="E293" s="202"/>
      <c r="F293" s="203">
        <f>SUM(F294:F303)</f>
        <v>0</v>
      </c>
    </row>
    <row r="294" spans="1:6" s="61" customFormat="1" ht="28.5">
      <c r="A294" s="105" t="s">
        <v>433</v>
      </c>
      <c r="B294" s="106" t="s">
        <v>164</v>
      </c>
      <c r="C294" s="150" t="s">
        <v>34</v>
      </c>
      <c r="D294" s="127">
        <v>11685</v>
      </c>
      <c r="E294" s="144"/>
      <c r="F294" s="111">
        <f aca="true" t="shared" si="20" ref="F294:F302">E294*D294</f>
        <v>0</v>
      </c>
    </row>
    <row r="295" spans="1:6" ht="15.75">
      <c r="A295" s="105" t="s">
        <v>434</v>
      </c>
      <c r="B295" s="206" t="s">
        <v>165</v>
      </c>
      <c r="C295" s="149" t="s">
        <v>34</v>
      </c>
      <c r="D295" s="128">
        <v>11685</v>
      </c>
      <c r="E295" s="144"/>
      <c r="F295" s="111">
        <f t="shared" si="20"/>
        <v>0</v>
      </c>
    </row>
    <row r="296" spans="1:6" ht="28.5">
      <c r="A296" s="105" t="s">
        <v>435</v>
      </c>
      <c r="B296" s="106" t="s">
        <v>166</v>
      </c>
      <c r="C296" s="149" t="s">
        <v>6</v>
      </c>
      <c r="D296" s="128">
        <v>656</v>
      </c>
      <c r="E296" s="144"/>
      <c r="F296" s="111">
        <f t="shared" si="20"/>
        <v>0</v>
      </c>
    </row>
    <row r="297" spans="1:6" ht="15.75">
      <c r="A297" s="105" t="s">
        <v>436</v>
      </c>
      <c r="B297" s="206" t="s">
        <v>167</v>
      </c>
      <c r="C297" s="149" t="s">
        <v>6</v>
      </c>
      <c r="D297" s="128">
        <v>632</v>
      </c>
      <c r="E297" s="144"/>
      <c r="F297" s="111">
        <f t="shared" si="20"/>
        <v>0</v>
      </c>
    </row>
    <row r="298" spans="1:6" ht="15.75">
      <c r="A298" s="105" t="s">
        <v>437</v>
      </c>
      <c r="B298" s="206" t="s">
        <v>168</v>
      </c>
      <c r="C298" s="149" t="s">
        <v>5</v>
      </c>
      <c r="D298" s="128">
        <v>41</v>
      </c>
      <c r="E298" s="144"/>
      <c r="F298" s="111">
        <f t="shared" si="20"/>
        <v>0</v>
      </c>
    </row>
    <row r="299" spans="1:6" s="98" customFormat="1" ht="15.75">
      <c r="A299" s="105" t="s">
        <v>438</v>
      </c>
      <c r="B299" s="206" t="s">
        <v>565</v>
      </c>
      <c r="C299" s="149" t="s">
        <v>22</v>
      </c>
      <c r="D299" s="128">
        <v>8</v>
      </c>
      <c r="E299" s="144"/>
      <c r="F299" s="111">
        <f t="shared" si="20"/>
        <v>0</v>
      </c>
    </row>
    <row r="300" spans="1:6" ht="15.75">
      <c r="A300" s="105" t="s">
        <v>439</v>
      </c>
      <c r="B300" s="206" t="s">
        <v>169</v>
      </c>
      <c r="C300" s="149" t="s">
        <v>5</v>
      </c>
      <c r="D300" s="128">
        <v>82</v>
      </c>
      <c r="E300" s="144"/>
      <c r="F300" s="111">
        <f t="shared" si="20"/>
        <v>0</v>
      </c>
    </row>
    <row r="301" spans="1:6" ht="15.75">
      <c r="A301" s="105" t="s">
        <v>440</v>
      </c>
      <c r="B301" s="206" t="s">
        <v>170</v>
      </c>
      <c r="C301" s="149" t="s">
        <v>5</v>
      </c>
      <c r="D301" s="128">
        <v>12</v>
      </c>
      <c r="E301" s="144"/>
      <c r="F301" s="111">
        <f t="shared" si="20"/>
        <v>0</v>
      </c>
    </row>
    <row r="302" spans="1:6" ht="15.75">
      <c r="A302" s="105" t="s">
        <v>441</v>
      </c>
      <c r="B302" s="106" t="s">
        <v>171</v>
      </c>
      <c r="C302" s="149" t="s">
        <v>6</v>
      </c>
      <c r="D302" s="128">
        <v>90</v>
      </c>
      <c r="E302" s="144"/>
      <c r="F302" s="111">
        <f t="shared" si="20"/>
        <v>0</v>
      </c>
    </row>
    <row r="303" spans="1:6" ht="15.75">
      <c r="A303" s="105"/>
      <c r="B303" s="106"/>
      <c r="C303" s="149"/>
      <c r="D303" s="128"/>
      <c r="E303" s="144"/>
      <c r="F303" s="111"/>
    </row>
    <row r="304" spans="1:6" ht="15.75">
      <c r="A304" s="198" t="s">
        <v>442</v>
      </c>
      <c r="B304" s="199" t="s">
        <v>89</v>
      </c>
      <c r="C304" s="200"/>
      <c r="D304" s="201"/>
      <c r="E304" s="202"/>
      <c r="F304" s="203">
        <f>SUM(F305:F311)</f>
        <v>0</v>
      </c>
    </row>
    <row r="305" spans="1:6" ht="28.5">
      <c r="A305" s="105" t="s">
        <v>443</v>
      </c>
      <c r="B305" s="106" t="s">
        <v>172</v>
      </c>
      <c r="C305" s="149" t="s">
        <v>34</v>
      </c>
      <c r="D305" s="128">
        <v>1554.7</v>
      </c>
      <c r="E305" s="144"/>
      <c r="F305" s="111">
        <f aca="true" t="shared" si="21" ref="F305:F310">E305*D305</f>
        <v>0</v>
      </c>
    </row>
    <row r="306" spans="1:6" ht="28.5">
      <c r="A306" s="105" t="s">
        <v>444</v>
      </c>
      <c r="B306" s="106" t="s">
        <v>173</v>
      </c>
      <c r="C306" s="150" t="s">
        <v>10</v>
      </c>
      <c r="D306" s="128">
        <v>22.21</v>
      </c>
      <c r="E306" s="144"/>
      <c r="F306" s="111">
        <f t="shared" si="21"/>
        <v>0</v>
      </c>
    </row>
    <row r="307" spans="1:6" ht="15.75">
      <c r="A307" s="105" t="s">
        <v>445</v>
      </c>
      <c r="B307" s="106" t="s">
        <v>162</v>
      </c>
      <c r="C307" s="149" t="s">
        <v>10</v>
      </c>
      <c r="D307" s="128">
        <v>22.21</v>
      </c>
      <c r="E307" s="144"/>
      <c r="F307" s="111">
        <f t="shared" si="21"/>
        <v>0</v>
      </c>
    </row>
    <row r="308" spans="1:6" ht="15.75">
      <c r="A308" s="105" t="s">
        <v>446</v>
      </c>
      <c r="B308" s="206" t="s">
        <v>174</v>
      </c>
      <c r="C308" s="149" t="s">
        <v>6</v>
      </c>
      <c r="D308" s="128">
        <v>98.43</v>
      </c>
      <c r="E308" s="144"/>
      <c r="F308" s="111">
        <f t="shared" si="21"/>
        <v>0</v>
      </c>
    </row>
    <row r="309" spans="1:6" ht="28.5">
      <c r="A309" s="105" t="s">
        <v>447</v>
      </c>
      <c r="B309" s="106" t="s">
        <v>175</v>
      </c>
      <c r="C309" s="149" t="s">
        <v>10</v>
      </c>
      <c r="D309" s="128">
        <v>265.76</v>
      </c>
      <c r="E309" s="144"/>
      <c r="F309" s="111">
        <f t="shared" si="21"/>
        <v>0</v>
      </c>
    </row>
    <row r="310" spans="1:6" ht="15.75">
      <c r="A310" s="105" t="s">
        <v>120</v>
      </c>
      <c r="B310" s="206" t="s">
        <v>176</v>
      </c>
      <c r="C310" s="150" t="s">
        <v>6</v>
      </c>
      <c r="D310" s="128">
        <v>130</v>
      </c>
      <c r="E310" s="144"/>
      <c r="F310" s="111">
        <f t="shared" si="21"/>
        <v>0</v>
      </c>
    </row>
    <row r="311" spans="1:6" ht="15.75">
      <c r="A311" s="105"/>
      <c r="B311" s="206"/>
      <c r="C311" s="150"/>
      <c r="D311" s="128"/>
      <c r="E311" s="144"/>
      <c r="F311" s="111"/>
    </row>
    <row r="312" spans="1:6" ht="15.75">
      <c r="A312" s="198" t="s">
        <v>448</v>
      </c>
      <c r="B312" s="199" t="s">
        <v>98</v>
      </c>
      <c r="C312" s="200"/>
      <c r="D312" s="201"/>
      <c r="E312" s="202"/>
      <c r="F312" s="203">
        <f>SUM(F313:F320)</f>
        <v>0</v>
      </c>
    </row>
    <row r="313" spans="1:6" ht="28.5">
      <c r="A313" s="105" t="s">
        <v>449</v>
      </c>
      <c r="B313" s="106" t="s">
        <v>177</v>
      </c>
      <c r="C313" s="149" t="s">
        <v>6</v>
      </c>
      <c r="D313" s="128">
        <v>128.4</v>
      </c>
      <c r="E313" s="144"/>
      <c r="F313" s="111">
        <f aca="true" t="shared" si="22" ref="F313:F318">E313*D313</f>
        <v>0</v>
      </c>
    </row>
    <row r="314" spans="1:6" ht="28.5">
      <c r="A314" s="105" t="s">
        <v>450</v>
      </c>
      <c r="B314" s="106" t="s">
        <v>178</v>
      </c>
      <c r="C314" s="149" t="s">
        <v>6</v>
      </c>
      <c r="D314" s="128">
        <v>21</v>
      </c>
      <c r="E314" s="144"/>
      <c r="F314" s="111">
        <f t="shared" si="22"/>
        <v>0</v>
      </c>
    </row>
    <row r="315" spans="1:6" ht="15.75">
      <c r="A315" s="105" t="s">
        <v>451</v>
      </c>
      <c r="B315" s="106" t="s">
        <v>179</v>
      </c>
      <c r="C315" s="149" t="s">
        <v>6</v>
      </c>
      <c r="D315" s="128">
        <v>21</v>
      </c>
      <c r="E315" s="144"/>
      <c r="F315" s="111">
        <f t="shared" si="22"/>
        <v>0</v>
      </c>
    </row>
    <row r="316" spans="1:6" ht="15.75">
      <c r="A316" s="105" t="s">
        <v>452</v>
      </c>
      <c r="B316" s="206" t="s">
        <v>180</v>
      </c>
      <c r="C316" s="150" t="s">
        <v>6</v>
      </c>
      <c r="D316" s="127">
        <v>98.43</v>
      </c>
      <c r="E316" s="144"/>
      <c r="F316" s="111">
        <f t="shared" si="22"/>
        <v>0</v>
      </c>
    </row>
    <row r="317" spans="1:6" ht="15.75">
      <c r="A317" s="105" t="s">
        <v>453</v>
      </c>
      <c r="B317" s="106" t="s">
        <v>181</v>
      </c>
      <c r="C317" s="150" t="s">
        <v>5</v>
      </c>
      <c r="D317" s="127">
        <v>73</v>
      </c>
      <c r="E317" s="144"/>
      <c r="F317" s="111">
        <f t="shared" si="22"/>
        <v>0</v>
      </c>
    </row>
    <row r="318" spans="1:6" ht="28.5">
      <c r="A318" s="105" t="s">
        <v>454</v>
      </c>
      <c r="B318" s="106" t="s">
        <v>182</v>
      </c>
      <c r="C318" s="150" t="s">
        <v>6</v>
      </c>
      <c r="D318" s="127">
        <v>33.24</v>
      </c>
      <c r="E318" s="144"/>
      <c r="F318" s="111">
        <f t="shared" si="22"/>
        <v>0</v>
      </c>
    </row>
    <row r="319" spans="1:6" ht="28.5">
      <c r="A319" s="105" t="s">
        <v>455</v>
      </c>
      <c r="B319" s="106" t="s">
        <v>183</v>
      </c>
      <c r="C319" s="149" t="s">
        <v>6</v>
      </c>
      <c r="D319" s="128">
        <v>2.2</v>
      </c>
      <c r="E319" s="144"/>
      <c r="F319" s="111">
        <f>E319*D319</f>
        <v>0</v>
      </c>
    </row>
    <row r="320" spans="1:6" ht="15.75">
      <c r="A320" s="105"/>
      <c r="B320" s="106"/>
      <c r="C320" s="149"/>
      <c r="D320" s="128"/>
      <c r="E320" s="144"/>
      <c r="F320" s="111"/>
    </row>
    <row r="321" spans="1:6" ht="15.75">
      <c r="A321" s="198" t="s">
        <v>456</v>
      </c>
      <c r="B321" s="199" t="s">
        <v>153</v>
      </c>
      <c r="C321" s="200"/>
      <c r="D321" s="201"/>
      <c r="E321" s="202"/>
      <c r="F321" s="203">
        <f>SUM(F322:F343)</f>
        <v>0</v>
      </c>
    </row>
    <row r="322" spans="1:6" ht="15.75">
      <c r="A322" s="112" t="s">
        <v>457</v>
      </c>
      <c r="B322" s="114" t="s">
        <v>239</v>
      </c>
      <c r="C322" s="107" t="s">
        <v>198</v>
      </c>
      <c r="D322" s="108">
        <v>1</v>
      </c>
      <c r="E322" s="157"/>
      <c r="F322" s="113">
        <f aca="true" t="shared" si="23" ref="F322:F341">E322*D322</f>
        <v>0</v>
      </c>
    </row>
    <row r="323" spans="1:6" ht="15.75">
      <c r="A323" s="112" t="s">
        <v>458</v>
      </c>
      <c r="B323" s="114" t="s">
        <v>238</v>
      </c>
      <c r="C323" s="107" t="s">
        <v>198</v>
      </c>
      <c r="D323" s="108">
        <v>1</v>
      </c>
      <c r="E323" s="157"/>
      <c r="F323" s="111">
        <f t="shared" si="23"/>
        <v>0</v>
      </c>
    </row>
    <row r="324" spans="1:6" ht="28.5">
      <c r="A324" s="112" t="s">
        <v>459</v>
      </c>
      <c r="B324" s="114" t="s">
        <v>237</v>
      </c>
      <c r="C324" s="107" t="s">
        <v>198</v>
      </c>
      <c r="D324" s="108">
        <v>1</v>
      </c>
      <c r="E324" s="157"/>
      <c r="F324" s="113">
        <f t="shared" si="23"/>
        <v>0</v>
      </c>
    </row>
    <row r="325" spans="1:6" ht="42.75">
      <c r="A325" s="112" t="s">
        <v>460</v>
      </c>
      <c r="B325" s="114" t="s">
        <v>236</v>
      </c>
      <c r="C325" s="107" t="s">
        <v>198</v>
      </c>
      <c r="D325" s="108">
        <v>1</v>
      </c>
      <c r="E325" s="157"/>
      <c r="F325" s="113">
        <f t="shared" si="23"/>
        <v>0</v>
      </c>
    </row>
    <row r="326" spans="1:6" ht="28.5">
      <c r="A326" s="112" t="s">
        <v>461</v>
      </c>
      <c r="B326" s="114" t="s">
        <v>235</v>
      </c>
      <c r="C326" s="107" t="s">
        <v>190</v>
      </c>
      <c r="D326" s="108">
        <v>30</v>
      </c>
      <c r="E326" s="157"/>
      <c r="F326" s="113">
        <f t="shared" si="23"/>
        <v>0</v>
      </c>
    </row>
    <row r="327" spans="1:6" ht="28.5">
      <c r="A327" s="112" t="s">
        <v>462</v>
      </c>
      <c r="B327" s="114" t="s">
        <v>193</v>
      </c>
      <c r="C327" s="107" t="s">
        <v>190</v>
      </c>
      <c r="D327" s="108">
        <v>30</v>
      </c>
      <c r="E327" s="157"/>
      <c r="F327" s="113">
        <f t="shared" si="23"/>
        <v>0</v>
      </c>
    </row>
    <row r="328" spans="1:6" ht="28.5">
      <c r="A328" s="112" t="s">
        <v>463</v>
      </c>
      <c r="B328" s="114" t="s">
        <v>234</v>
      </c>
      <c r="C328" s="107" t="s">
        <v>190</v>
      </c>
      <c r="D328" s="108">
        <v>150</v>
      </c>
      <c r="E328" s="157"/>
      <c r="F328" s="113">
        <f t="shared" si="23"/>
        <v>0</v>
      </c>
    </row>
    <row r="329" spans="1:6" ht="15.75">
      <c r="A329" s="112" t="s">
        <v>464</v>
      </c>
      <c r="B329" s="114" t="s">
        <v>199</v>
      </c>
      <c r="C329" s="107" t="s">
        <v>190</v>
      </c>
      <c r="D329" s="108">
        <v>90</v>
      </c>
      <c r="E329" s="157"/>
      <c r="F329" s="113">
        <f t="shared" si="23"/>
        <v>0</v>
      </c>
    </row>
    <row r="330" spans="1:6" ht="15.75">
      <c r="A330" s="112" t="s">
        <v>465</v>
      </c>
      <c r="B330" s="114" t="s">
        <v>200</v>
      </c>
      <c r="C330" s="107" t="s">
        <v>190</v>
      </c>
      <c r="D330" s="108">
        <v>12</v>
      </c>
      <c r="E330" s="157"/>
      <c r="F330" s="113">
        <f t="shared" si="23"/>
        <v>0</v>
      </c>
    </row>
    <row r="331" spans="1:6" ht="15.75">
      <c r="A331" s="112" t="s">
        <v>466</v>
      </c>
      <c r="B331" s="114" t="s">
        <v>251</v>
      </c>
      <c r="C331" s="107" t="s">
        <v>190</v>
      </c>
      <c r="D331" s="108">
        <v>6</v>
      </c>
      <c r="E331" s="157"/>
      <c r="F331" s="113">
        <f t="shared" si="23"/>
        <v>0</v>
      </c>
    </row>
    <row r="332" spans="1:6" ht="28.5">
      <c r="A332" s="112" t="s">
        <v>467</v>
      </c>
      <c r="B332" s="114" t="s">
        <v>233</v>
      </c>
      <c r="C332" s="107" t="s">
        <v>198</v>
      </c>
      <c r="D332" s="108">
        <v>1</v>
      </c>
      <c r="E332" s="157"/>
      <c r="F332" s="113">
        <f t="shared" si="23"/>
        <v>0</v>
      </c>
    </row>
    <row r="333" spans="1:6" ht="28.5">
      <c r="A333" s="112" t="s">
        <v>468</v>
      </c>
      <c r="B333" s="114" t="s">
        <v>232</v>
      </c>
      <c r="C333" s="107" t="s">
        <v>198</v>
      </c>
      <c r="D333" s="108">
        <v>1</v>
      </c>
      <c r="E333" s="157"/>
      <c r="F333" s="113">
        <f t="shared" si="23"/>
        <v>0</v>
      </c>
    </row>
    <row r="334" spans="1:6" ht="15.75">
      <c r="A334" s="112" t="s">
        <v>469</v>
      </c>
      <c r="B334" s="114" t="s">
        <v>231</v>
      </c>
      <c r="C334" s="107" t="s">
        <v>198</v>
      </c>
      <c r="D334" s="108">
        <v>1</v>
      </c>
      <c r="E334" s="157"/>
      <c r="F334" s="113">
        <f t="shared" si="23"/>
        <v>0</v>
      </c>
    </row>
    <row r="335" spans="1:6" ht="15.75">
      <c r="A335" s="112" t="s">
        <v>470</v>
      </c>
      <c r="B335" s="114" t="s">
        <v>230</v>
      </c>
      <c r="C335" s="107" t="s">
        <v>198</v>
      </c>
      <c r="D335" s="108">
        <v>1</v>
      </c>
      <c r="E335" s="157"/>
      <c r="F335" s="113">
        <f t="shared" si="23"/>
        <v>0</v>
      </c>
    </row>
    <row r="336" spans="1:6" ht="15.75">
      <c r="A336" s="112" t="s">
        <v>471</v>
      </c>
      <c r="B336" s="114" t="s">
        <v>250</v>
      </c>
      <c r="C336" s="107" t="s">
        <v>198</v>
      </c>
      <c r="D336" s="108">
        <v>2</v>
      </c>
      <c r="E336" s="157"/>
      <c r="F336" s="113">
        <f t="shared" si="23"/>
        <v>0</v>
      </c>
    </row>
    <row r="337" spans="1:6" ht="15.75">
      <c r="A337" s="112" t="s">
        <v>472</v>
      </c>
      <c r="B337" s="114" t="s">
        <v>96</v>
      </c>
      <c r="C337" s="107" t="s">
        <v>201</v>
      </c>
      <c r="D337" s="108">
        <v>1</v>
      </c>
      <c r="E337" s="157"/>
      <c r="F337" s="113">
        <f t="shared" si="23"/>
        <v>0</v>
      </c>
    </row>
    <row r="338" spans="1:6" ht="42.75">
      <c r="A338" s="112" t="s">
        <v>473</v>
      </c>
      <c r="B338" s="114" t="s">
        <v>229</v>
      </c>
      <c r="C338" s="107" t="s">
        <v>197</v>
      </c>
      <c r="D338" s="108">
        <v>114.28</v>
      </c>
      <c r="E338" s="157"/>
      <c r="F338" s="113">
        <f t="shared" si="23"/>
        <v>0</v>
      </c>
    </row>
    <row r="339" spans="1:6" ht="15.75">
      <c r="A339" s="112" t="s">
        <v>474</v>
      </c>
      <c r="B339" s="114" t="s">
        <v>192</v>
      </c>
      <c r="C339" s="107" t="s">
        <v>202</v>
      </c>
      <c r="D339" s="108">
        <v>114.28</v>
      </c>
      <c r="E339" s="157"/>
      <c r="F339" s="113">
        <f t="shared" si="23"/>
        <v>0</v>
      </c>
    </row>
    <row r="340" spans="1:6" ht="28.5">
      <c r="A340" s="112" t="s">
        <v>475</v>
      </c>
      <c r="B340" s="114" t="s">
        <v>266</v>
      </c>
      <c r="C340" s="107" t="s">
        <v>198</v>
      </c>
      <c r="D340" s="108">
        <v>1</v>
      </c>
      <c r="E340" s="157"/>
      <c r="F340" s="113">
        <f t="shared" si="23"/>
        <v>0</v>
      </c>
    </row>
    <row r="341" spans="1:6" ht="15.75">
      <c r="A341" s="112" t="s">
        <v>476</v>
      </c>
      <c r="B341" s="114" t="s">
        <v>228</v>
      </c>
      <c r="C341" s="107" t="s">
        <v>198</v>
      </c>
      <c r="D341" s="108">
        <v>4</v>
      </c>
      <c r="E341" s="157"/>
      <c r="F341" s="113">
        <f t="shared" si="23"/>
        <v>0</v>
      </c>
    </row>
    <row r="342" spans="1:6" ht="28.5">
      <c r="A342" s="164" t="s">
        <v>477</v>
      </c>
      <c r="B342" s="215" t="s">
        <v>553</v>
      </c>
      <c r="C342" s="165" t="s">
        <v>198</v>
      </c>
      <c r="D342" s="166">
        <v>4</v>
      </c>
      <c r="E342" s="167"/>
      <c r="F342" s="218">
        <f>E342*D342</f>
        <v>0</v>
      </c>
    </row>
    <row r="343" spans="1:6" ht="15.75">
      <c r="A343" s="112"/>
      <c r="B343" s="114"/>
      <c r="C343" s="107"/>
      <c r="D343" s="108"/>
      <c r="E343" s="157"/>
      <c r="F343" s="113"/>
    </row>
    <row r="344" spans="1:6" ht="15.75">
      <c r="A344" s="198" t="s">
        <v>478</v>
      </c>
      <c r="B344" s="199" t="s">
        <v>57</v>
      </c>
      <c r="C344" s="200"/>
      <c r="D344" s="201"/>
      <c r="E344" s="202"/>
      <c r="F344" s="203">
        <f>SUM(F345:F353)</f>
        <v>0</v>
      </c>
    </row>
    <row r="345" spans="1:6" ht="15.75">
      <c r="A345" s="105" t="s">
        <v>479</v>
      </c>
      <c r="B345" s="114" t="s">
        <v>252</v>
      </c>
      <c r="C345" s="107" t="s">
        <v>201</v>
      </c>
      <c r="D345" s="108">
        <v>3</v>
      </c>
      <c r="E345" s="157"/>
      <c r="F345" s="111">
        <f aca="true" t="shared" si="24" ref="F345:F351">E345*D345</f>
        <v>0</v>
      </c>
    </row>
    <row r="346" spans="1:6" ht="28.5">
      <c r="A346" s="105" t="s">
        <v>480</v>
      </c>
      <c r="B346" s="114" t="s">
        <v>226</v>
      </c>
      <c r="C346" s="107" t="s">
        <v>190</v>
      </c>
      <c r="D346" s="108">
        <v>84</v>
      </c>
      <c r="E346" s="157"/>
      <c r="F346" s="111">
        <f t="shared" si="24"/>
        <v>0</v>
      </c>
    </row>
    <row r="347" spans="1:6" ht="28.5">
      <c r="A347" s="105" t="s">
        <v>481</v>
      </c>
      <c r="B347" s="114" t="s">
        <v>247</v>
      </c>
      <c r="C347" s="107" t="s">
        <v>198</v>
      </c>
      <c r="D347" s="108">
        <v>3</v>
      </c>
      <c r="E347" s="157"/>
      <c r="F347" s="111">
        <f t="shared" si="24"/>
        <v>0</v>
      </c>
    </row>
    <row r="348" spans="1:6" ht="15.75">
      <c r="A348" s="105" t="s">
        <v>482</v>
      </c>
      <c r="B348" s="114" t="s">
        <v>199</v>
      </c>
      <c r="C348" s="107" t="s">
        <v>190</v>
      </c>
      <c r="D348" s="108">
        <v>6</v>
      </c>
      <c r="E348" s="157"/>
      <c r="F348" s="111">
        <f t="shared" si="24"/>
        <v>0</v>
      </c>
    </row>
    <row r="349" spans="1:6" ht="28.5">
      <c r="A349" s="105" t="s">
        <v>483</v>
      </c>
      <c r="B349" s="114" t="s">
        <v>227</v>
      </c>
      <c r="C349" s="107" t="s">
        <v>198</v>
      </c>
      <c r="D349" s="108">
        <v>3</v>
      </c>
      <c r="E349" s="157"/>
      <c r="F349" s="111">
        <f t="shared" si="24"/>
        <v>0</v>
      </c>
    </row>
    <row r="350" spans="1:6" ht="15.75">
      <c r="A350" s="105" t="s">
        <v>484</v>
      </c>
      <c r="B350" s="114" t="s">
        <v>248</v>
      </c>
      <c r="C350" s="107" t="s">
        <v>198</v>
      </c>
      <c r="D350" s="108">
        <v>3</v>
      </c>
      <c r="E350" s="157"/>
      <c r="F350" s="111">
        <f t="shared" si="24"/>
        <v>0</v>
      </c>
    </row>
    <row r="351" spans="1:6" ht="15.75">
      <c r="A351" s="105" t="s">
        <v>485</v>
      </c>
      <c r="B351" s="114" t="s">
        <v>249</v>
      </c>
      <c r="C351" s="107" t="s">
        <v>253</v>
      </c>
      <c r="D351" s="108">
        <v>190</v>
      </c>
      <c r="E351" s="157"/>
      <c r="F351" s="111">
        <f t="shared" si="24"/>
        <v>0</v>
      </c>
    </row>
    <row r="352" spans="1:6" ht="15.75">
      <c r="A352" s="105" t="s">
        <v>486</v>
      </c>
      <c r="B352" s="114" t="s">
        <v>165</v>
      </c>
      <c r="C352" s="107" t="s">
        <v>88</v>
      </c>
      <c r="D352" s="108">
        <v>190</v>
      </c>
      <c r="E352" s="157"/>
      <c r="F352" s="111">
        <f>E352*D352</f>
        <v>0</v>
      </c>
    </row>
    <row r="353" spans="1:6" ht="15.75">
      <c r="A353" s="105"/>
      <c r="B353" s="114"/>
      <c r="C353" s="107"/>
      <c r="D353" s="108"/>
      <c r="E353" s="157"/>
      <c r="F353" s="111"/>
    </row>
    <row r="354" spans="1:6" ht="15.75">
      <c r="A354" s="198" t="s">
        <v>487</v>
      </c>
      <c r="B354" s="199" t="s">
        <v>151</v>
      </c>
      <c r="C354" s="200"/>
      <c r="D354" s="201"/>
      <c r="E354" s="202"/>
      <c r="F354" s="203">
        <f>SUM(F355:F381)</f>
        <v>0</v>
      </c>
    </row>
    <row r="355" spans="1:6" ht="28.5">
      <c r="A355" s="105" t="s">
        <v>488</v>
      </c>
      <c r="B355" s="114" t="s">
        <v>225</v>
      </c>
      <c r="C355" s="107" t="s">
        <v>198</v>
      </c>
      <c r="D355" s="108">
        <v>3</v>
      </c>
      <c r="E355" s="157"/>
      <c r="F355" s="111">
        <f aca="true" t="shared" si="25" ref="F355:F379">E355*D355</f>
        <v>0</v>
      </c>
    </row>
    <row r="356" spans="1:6" ht="15.75">
      <c r="A356" s="105" t="s">
        <v>489</v>
      </c>
      <c r="B356" s="114" t="s">
        <v>254</v>
      </c>
      <c r="C356" s="107" t="s">
        <v>198</v>
      </c>
      <c r="D356" s="108">
        <v>3</v>
      </c>
      <c r="E356" s="157"/>
      <c r="F356" s="113">
        <f t="shared" si="25"/>
        <v>0</v>
      </c>
    </row>
    <row r="357" spans="1:6" ht="28.5">
      <c r="A357" s="105" t="s">
        <v>490</v>
      </c>
      <c r="B357" s="114" t="s">
        <v>246</v>
      </c>
      <c r="C357" s="107" t="s">
        <v>201</v>
      </c>
      <c r="D357" s="108">
        <v>20</v>
      </c>
      <c r="E357" s="157"/>
      <c r="F357" s="111">
        <f t="shared" si="25"/>
        <v>0</v>
      </c>
    </row>
    <row r="358" spans="1:6" ht="15.75">
      <c r="A358" s="105" t="s">
        <v>491</v>
      </c>
      <c r="B358" s="114" t="s">
        <v>224</v>
      </c>
      <c r="C358" s="107" t="s">
        <v>190</v>
      </c>
      <c r="D358" s="108">
        <v>120</v>
      </c>
      <c r="E358" s="157"/>
      <c r="F358" s="111">
        <f t="shared" si="25"/>
        <v>0</v>
      </c>
    </row>
    <row r="359" spans="1:6" ht="28.5">
      <c r="A359" s="105" t="s">
        <v>492</v>
      </c>
      <c r="B359" s="114" t="s">
        <v>223</v>
      </c>
      <c r="C359" s="107" t="s">
        <v>198</v>
      </c>
      <c r="D359" s="108">
        <v>142</v>
      </c>
      <c r="E359" s="157"/>
      <c r="F359" s="111">
        <f t="shared" si="25"/>
        <v>0</v>
      </c>
    </row>
    <row r="360" spans="1:6" ht="15.75">
      <c r="A360" s="105" t="s">
        <v>493</v>
      </c>
      <c r="B360" s="114" t="s">
        <v>245</v>
      </c>
      <c r="C360" s="107" t="s">
        <v>190</v>
      </c>
      <c r="D360" s="108">
        <v>60</v>
      </c>
      <c r="E360" s="157"/>
      <c r="F360" s="111">
        <f t="shared" si="25"/>
        <v>0</v>
      </c>
    </row>
    <row r="361" spans="1:6" ht="15.75">
      <c r="A361" s="105" t="s">
        <v>494</v>
      </c>
      <c r="B361" s="114" t="s">
        <v>244</v>
      </c>
      <c r="C361" s="107" t="s">
        <v>201</v>
      </c>
      <c r="D361" s="108">
        <v>4</v>
      </c>
      <c r="E361" s="157"/>
      <c r="F361" s="111">
        <f t="shared" si="25"/>
        <v>0</v>
      </c>
    </row>
    <row r="362" spans="1:6" ht="15.75">
      <c r="A362" s="105" t="s">
        <v>495</v>
      </c>
      <c r="B362" s="114" t="s">
        <v>222</v>
      </c>
      <c r="C362" s="107" t="s">
        <v>198</v>
      </c>
      <c r="D362" s="108">
        <v>33</v>
      </c>
      <c r="E362" s="157"/>
      <c r="F362" s="111">
        <f t="shared" si="25"/>
        <v>0</v>
      </c>
    </row>
    <row r="363" spans="1:6" ht="15.75">
      <c r="A363" s="105" t="s">
        <v>496</v>
      </c>
      <c r="B363" s="114" t="s">
        <v>221</v>
      </c>
      <c r="C363" s="107" t="s">
        <v>198</v>
      </c>
      <c r="D363" s="108">
        <v>4</v>
      </c>
      <c r="E363" s="157"/>
      <c r="F363" s="111">
        <f t="shared" si="25"/>
        <v>0</v>
      </c>
    </row>
    <row r="364" spans="1:6" ht="15.75">
      <c r="A364" s="105" t="s">
        <v>497</v>
      </c>
      <c r="B364" s="114" t="s">
        <v>220</v>
      </c>
      <c r="C364" s="107" t="s">
        <v>198</v>
      </c>
      <c r="D364" s="108">
        <v>6</v>
      </c>
      <c r="E364" s="157"/>
      <c r="F364" s="113">
        <f t="shared" si="25"/>
        <v>0</v>
      </c>
    </row>
    <row r="365" spans="1:6" ht="15.75">
      <c r="A365" s="105" t="s">
        <v>498</v>
      </c>
      <c r="B365" s="114" t="s">
        <v>554</v>
      </c>
      <c r="C365" s="107" t="s">
        <v>198</v>
      </c>
      <c r="D365" s="108">
        <v>6</v>
      </c>
      <c r="E365" s="157"/>
      <c r="F365" s="111">
        <f t="shared" si="25"/>
        <v>0</v>
      </c>
    </row>
    <row r="366" spans="1:6" ht="15.75">
      <c r="A366" s="105" t="s">
        <v>499</v>
      </c>
      <c r="B366" s="114" t="s">
        <v>219</v>
      </c>
      <c r="C366" s="107" t="s">
        <v>198</v>
      </c>
      <c r="D366" s="108">
        <v>2</v>
      </c>
      <c r="E366" s="157"/>
      <c r="F366" s="111">
        <f t="shared" si="25"/>
        <v>0</v>
      </c>
    </row>
    <row r="367" spans="1:6" ht="15.75">
      <c r="A367" s="105" t="s">
        <v>500</v>
      </c>
      <c r="B367" s="114" t="s">
        <v>218</v>
      </c>
      <c r="C367" s="107" t="s">
        <v>198</v>
      </c>
      <c r="D367" s="108">
        <v>21</v>
      </c>
      <c r="E367" s="157"/>
      <c r="F367" s="111">
        <f t="shared" si="25"/>
        <v>0</v>
      </c>
    </row>
    <row r="368" spans="1:6" ht="15.75">
      <c r="A368" s="105" t="s">
        <v>501</v>
      </c>
      <c r="B368" s="114" t="s">
        <v>217</v>
      </c>
      <c r="C368" s="107" t="s">
        <v>198</v>
      </c>
      <c r="D368" s="108">
        <v>3</v>
      </c>
      <c r="E368" s="157"/>
      <c r="F368" s="111">
        <f t="shared" si="25"/>
        <v>0</v>
      </c>
    </row>
    <row r="369" spans="1:6" ht="15.75">
      <c r="A369" s="105" t="s">
        <v>502</v>
      </c>
      <c r="B369" s="114" t="s">
        <v>216</v>
      </c>
      <c r="C369" s="107" t="s">
        <v>198</v>
      </c>
      <c r="D369" s="108">
        <v>8</v>
      </c>
      <c r="E369" s="157"/>
      <c r="F369" s="111">
        <f t="shared" si="25"/>
        <v>0</v>
      </c>
    </row>
    <row r="370" spans="1:6" ht="15.75">
      <c r="A370" s="105" t="s">
        <v>503</v>
      </c>
      <c r="B370" s="114" t="s">
        <v>215</v>
      </c>
      <c r="C370" s="107" t="s">
        <v>190</v>
      </c>
      <c r="D370" s="108">
        <v>200</v>
      </c>
      <c r="E370" s="157"/>
      <c r="F370" s="111">
        <f t="shared" si="25"/>
        <v>0</v>
      </c>
    </row>
    <row r="371" spans="1:6" ht="15.75">
      <c r="A371" s="105" t="s">
        <v>504</v>
      </c>
      <c r="B371" s="114" t="s">
        <v>214</v>
      </c>
      <c r="C371" s="107" t="s">
        <v>190</v>
      </c>
      <c r="D371" s="108">
        <v>500</v>
      </c>
      <c r="E371" s="157"/>
      <c r="F371" s="111">
        <f t="shared" si="25"/>
        <v>0</v>
      </c>
    </row>
    <row r="372" spans="1:6" ht="15.75">
      <c r="A372" s="105" t="s">
        <v>505</v>
      </c>
      <c r="B372" s="114" t="s">
        <v>213</v>
      </c>
      <c r="C372" s="107" t="s">
        <v>190</v>
      </c>
      <c r="D372" s="108">
        <v>200</v>
      </c>
      <c r="E372" s="157"/>
      <c r="F372" s="111">
        <f t="shared" si="25"/>
        <v>0</v>
      </c>
    </row>
    <row r="373" spans="1:6" ht="15.75">
      <c r="A373" s="105" t="s">
        <v>506</v>
      </c>
      <c r="B373" s="114" t="s">
        <v>212</v>
      </c>
      <c r="C373" s="107" t="s">
        <v>190</v>
      </c>
      <c r="D373" s="108">
        <v>100</v>
      </c>
      <c r="E373" s="157"/>
      <c r="F373" s="111">
        <f t="shared" si="25"/>
        <v>0</v>
      </c>
    </row>
    <row r="374" spans="1:6" ht="15.75">
      <c r="A374" s="105" t="s">
        <v>507</v>
      </c>
      <c r="B374" s="114" t="s">
        <v>211</v>
      </c>
      <c r="C374" s="107" t="s">
        <v>190</v>
      </c>
      <c r="D374" s="108">
        <v>100</v>
      </c>
      <c r="E374" s="157"/>
      <c r="F374" s="111">
        <f t="shared" si="25"/>
        <v>0</v>
      </c>
    </row>
    <row r="375" spans="1:6" ht="15.75">
      <c r="A375" s="105" t="s">
        <v>508</v>
      </c>
      <c r="B375" s="114" t="s">
        <v>210</v>
      </c>
      <c r="C375" s="107" t="s">
        <v>190</v>
      </c>
      <c r="D375" s="108">
        <v>400</v>
      </c>
      <c r="E375" s="157"/>
      <c r="F375" s="111">
        <f t="shared" si="25"/>
        <v>0</v>
      </c>
    </row>
    <row r="376" spans="1:6" ht="15.75">
      <c r="A376" s="105" t="s">
        <v>509</v>
      </c>
      <c r="B376" s="114" t="s">
        <v>209</v>
      </c>
      <c r="C376" s="107" t="s">
        <v>190</v>
      </c>
      <c r="D376" s="108">
        <v>200</v>
      </c>
      <c r="E376" s="157"/>
      <c r="F376" s="111">
        <f t="shared" si="25"/>
        <v>0</v>
      </c>
    </row>
    <row r="377" spans="1:6" ht="15.75">
      <c r="A377" s="105" t="s">
        <v>510</v>
      </c>
      <c r="B377" s="114" t="s">
        <v>255</v>
      </c>
      <c r="C377" s="107" t="s">
        <v>198</v>
      </c>
      <c r="D377" s="108">
        <v>2</v>
      </c>
      <c r="E377" s="157"/>
      <c r="F377" s="111">
        <f t="shared" si="25"/>
        <v>0</v>
      </c>
    </row>
    <row r="378" spans="1:6" ht="15.75">
      <c r="A378" s="105" t="s">
        <v>511</v>
      </c>
      <c r="B378" s="114" t="s">
        <v>204</v>
      </c>
      <c r="C378" s="107" t="s">
        <v>198</v>
      </c>
      <c r="D378" s="108">
        <v>1</v>
      </c>
      <c r="E378" s="157"/>
      <c r="F378" s="111">
        <f t="shared" si="25"/>
        <v>0</v>
      </c>
    </row>
    <row r="379" spans="1:6" ht="15.75">
      <c r="A379" s="105" t="s">
        <v>512</v>
      </c>
      <c r="B379" s="114" t="s">
        <v>256</v>
      </c>
      <c r="C379" s="107" t="s">
        <v>198</v>
      </c>
      <c r="D379" s="108">
        <v>8</v>
      </c>
      <c r="E379" s="157"/>
      <c r="F379" s="111">
        <f t="shared" si="25"/>
        <v>0</v>
      </c>
    </row>
    <row r="380" spans="1:6" ht="28.5">
      <c r="A380" s="105" t="s">
        <v>513</v>
      </c>
      <c r="B380" s="114" t="s">
        <v>243</v>
      </c>
      <c r="C380" s="107" t="s">
        <v>198</v>
      </c>
      <c r="D380" s="108">
        <v>1</v>
      </c>
      <c r="E380" s="157"/>
      <c r="F380" s="111">
        <f>E380*D380</f>
        <v>0</v>
      </c>
    </row>
    <row r="381" spans="1:6" ht="15.75">
      <c r="A381" s="105"/>
      <c r="B381" s="114"/>
      <c r="C381" s="107"/>
      <c r="D381" s="108"/>
      <c r="E381" s="157"/>
      <c r="F381" s="111"/>
    </row>
    <row r="382" spans="1:6" ht="15.75">
      <c r="A382" s="198" t="s">
        <v>514</v>
      </c>
      <c r="B382" s="199" t="s">
        <v>152</v>
      </c>
      <c r="C382" s="200"/>
      <c r="D382" s="201"/>
      <c r="E382" s="202"/>
      <c r="F382" s="203">
        <f>SUM(F383:F393)</f>
        <v>0</v>
      </c>
    </row>
    <row r="383" spans="1:6" ht="15.75">
      <c r="A383" s="105" t="s">
        <v>515</v>
      </c>
      <c r="B383" s="114" t="s">
        <v>257</v>
      </c>
      <c r="C383" s="107" t="s">
        <v>190</v>
      </c>
      <c r="D383" s="108">
        <v>74</v>
      </c>
      <c r="E383" s="157"/>
      <c r="F383" s="111">
        <f aca="true" t="shared" si="26" ref="F383:F391">E383*D383</f>
        <v>0</v>
      </c>
    </row>
    <row r="384" spans="1:6" ht="15.75">
      <c r="A384" s="105" t="s">
        <v>516</v>
      </c>
      <c r="B384" s="114" t="s">
        <v>208</v>
      </c>
      <c r="C384" s="107" t="s">
        <v>198</v>
      </c>
      <c r="D384" s="108">
        <v>20</v>
      </c>
      <c r="E384" s="157"/>
      <c r="F384" s="111">
        <f t="shared" si="26"/>
        <v>0</v>
      </c>
    </row>
    <row r="385" spans="1:6" ht="15.75">
      <c r="A385" s="105" t="s">
        <v>517</v>
      </c>
      <c r="B385" s="114" t="s">
        <v>258</v>
      </c>
      <c r="C385" s="107" t="s">
        <v>190</v>
      </c>
      <c r="D385" s="108">
        <v>150</v>
      </c>
      <c r="E385" s="157"/>
      <c r="F385" s="111">
        <f t="shared" si="26"/>
        <v>0</v>
      </c>
    </row>
    <row r="386" spans="1:6" ht="15.75">
      <c r="A386" s="105" t="s">
        <v>518</v>
      </c>
      <c r="B386" s="114" t="s">
        <v>259</v>
      </c>
      <c r="C386" s="107" t="s">
        <v>190</v>
      </c>
      <c r="D386" s="108">
        <v>150</v>
      </c>
      <c r="E386" s="157"/>
      <c r="F386" s="111">
        <f t="shared" si="26"/>
        <v>0</v>
      </c>
    </row>
    <row r="387" spans="1:6" ht="15.75">
      <c r="A387" s="105" t="s">
        <v>519</v>
      </c>
      <c r="B387" s="114" t="s">
        <v>207</v>
      </c>
      <c r="C387" s="107" t="s">
        <v>198</v>
      </c>
      <c r="D387" s="108">
        <v>20</v>
      </c>
      <c r="E387" s="157"/>
      <c r="F387" s="111">
        <f t="shared" si="26"/>
        <v>0</v>
      </c>
    </row>
    <row r="388" spans="1:6" ht="15.75">
      <c r="A388" s="105" t="s">
        <v>520</v>
      </c>
      <c r="B388" s="114" t="s">
        <v>260</v>
      </c>
      <c r="C388" s="107" t="s">
        <v>190</v>
      </c>
      <c r="D388" s="108">
        <v>24</v>
      </c>
      <c r="E388" s="157"/>
      <c r="F388" s="111">
        <f t="shared" si="26"/>
        <v>0</v>
      </c>
    </row>
    <row r="389" spans="1:6" ht="15.75">
      <c r="A389" s="105" t="s">
        <v>521</v>
      </c>
      <c r="B389" s="114" t="s">
        <v>261</v>
      </c>
      <c r="C389" s="107" t="s">
        <v>198</v>
      </c>
      <c r="D389" s="108">
        <v>24</v>
      </c>
      <c r="E389" s="157"/>
      <c r="F389" s="111">
        <f t="shared" si="26"/>
        <v>0</v>
      </c>
    </row>
    <row r="390" spans="1:6" ht="15.75">
      <c r="A390" s="105" t="s">
        <v>522</v>
      </c>
      <c r="B390" s="114" t="s">
        <v>262</v>
      </c>
      <c r="C390" s="107" t="s">
        <v>198</v>
      </c>
      <c r="D390" s="108">
        <v>24</v>
      </c>
      <c r="E390" s="157"/>
      <c r="F390" s="111">
        <f t="shared" si="26"/>
        <v>0</v>
      </c>
    </row>
    <row r="391" spans="1:6" ht="42.75">
      <c r="A391" s="105" t="s">
        <v>523</v>
      </c>
      <c r="B391" s="114" t="s">
        <v>242</v>
      </c>
      <c r="C391" s="107" t="s">
        <v>197</v>
      </c>
      <c r="D391" s="108">
        <v>32.4</v>
      </c>
      <c r="E391" s="157"/>
      <c r="F391" s="111">
        <f t="shared" si="26"/>
        <v>0</v>
      </c>
    </row>
    <row r="392" spans="1:6" ht="15.75">
      <c r="A392" s="105" t="s">
        <v>524</v>
      </c>
      <c r="B392" s="114" t="s">
        <v>263</v>
      </c>
      <c r="C392" s="107" t="s">
        <v>197</v>
      </c>
      <c r="D392" s="108">
        <v>32.4</v>
      </c>
      <c r="E392" s="157"/>
      <c r="F392" s="111">
        <f>E392*D392</f>
        <v>0</v>
      </c>
    </row>
    <row r="393" spans="1:6" ht="15.75">
      <c r="A393" s="105"/>
      <c r="B393" s="114"/>
      <c r="C393" s="107"/>
      <c r="D393" s="108"/>
      <c r="E393" s="157"/>
      <c r="F393" s="111"/>
    </row>
    <row r="394" spans="1:6" ht="15.75">
      <c r="A394" s="198" t="s">
        <v>525</v>
      </c>
      <c r="B394" s="199" t="s">
        <v>86</v>
      </c>
      <c r="C394" s="200"/>
      <c r="D394" s="201"/>
      <c r="E394" s="202"/>
      <c r="F394" s="203">
        <f>SUM(F395:F400)</f>
        <v>0</v>
      </c>
    </row>
    <row r="395" spans="1:6" ht="28.5">
      <c r="A395" s="105" t="s">
        <v>526</v>
      </c>
      <c r="B395" s="114" t="s">
        <v>241</v>
      </c>
      <c r="C395" s="107" t="s">
        <v>198</v>
      </c>
      <c r="D395" s="108">
        <v>8</v>
      </c>
      <c r="E395" s="157"/>
      <c r="F395" s="111">
        <f>D395*E395</f>
        <v>0</v>
      </c>
    </row>
    <row r="396" spans="1:6" ht="15.75">
      <c r="A396" s="105" t="s">
        <v>527</v>
      </c>
      <c r="B396" s="114" t="s">
        <v>264</v>
      </c>
      <c r="C396" s="107" t="s">
        <v>189</v>
      </c>
      <c r="D396" s="108">
        <v>2</v>
      </c>
      <c r="E396" s="157"/>
      <c r="F396" s="111">
        <f>E396*D396</f>
        <v>0</v>
      </c>
    </row>
    <row r="397" spans="1:6" ht="15.75">
      <c r="A397" s="105" t="s">
        <v>528</v>
      </c>
      <c r="B397" s="114" t="s">
        <v>206</v>
      </c>
      <c r="C397" s="107" t="s">
        <v>189</v>
      </c>
      <c r="D397" s="108">
        <v>7.98</v>
      </c>
      <c r="E397" s="157"/>
      <c r="F397" s="111">
        <f>E397*D397</f>
        <v>0</v>
      </c>
    </row>
    <row r="398" spans="1:6" ht="15.75">
      <c r="A398" s="105" t="s">
        <v>529</v>
      </c>
      <c r="B398" s="114" t="s">
        <v>205</v>
      </c>
      <c r="C398" s="107" t="s">
        <v>189</v>
      </c>
      <c r="D398" s="108">
        <v>2</v>
      </c>
      <c r="E398" s="157"/>
      <c r="F398" s="111">
        <f>E398*D398</f>
        <v>0</v>
      </c>
    </row>
    <row r="399" spans="1:6" ht="42.75">
      <c r="A399" s="105" t="s">
        <v>530</v>
      </c>
      <c r="B399" s="114" t="s">
        <v>240</v>
      </c>
      <c r="C399" s="107" t="s">
        <v>190</v>
      </c>
      <c r="D399" s="108">
        <v>5</v>
      </c>
      <c r="E399" s="157"/>
      <c r="F399" s="111">
        <f>E399*D399</f>
        <v>0</v>
      </c>
    </row>
    <row r="400" spans="1:6" ht="15.75">
      <c r="A400" s="105"/>
      <c r="B400" s="114"/>
      <c r="C400" s="107"/>
      <c r="D400" s="108"/>
      <c r="E400" s="157"/>
      <c r="F400" s="111"/>
    </row>
    <row r="401" spans="1:6" ht="15.75">
      <c r="A401" s="198" t="s">
        <v>531</v>
      </c>
      <c r="B401" s="199" t="s">
        <v>82</v>
      </c>
      <c r="C401" s="200"/>
      <c r="D401" s="201"/>
      <c r="E401" s="202"/>
      <c r="F401" s="203">
        <f>SUM(F402:F405)</f>
        <v>0</v>
      </c>
    </row>
    <row r="402" spans="1:6" ht="15.75">
      <c r="A402" s="105" t="s">
        <v>532</v>
      </c>
      <c r="B402" s="114" t="s">
        <v>196</v>
      </c>
      <c r="C402" s="107" t="s">
        <v>189</v>
      </c>
      <c r="D402" s="108">
        <v>857</v>
      </c>
      <c r="E402" s="157"/>
      <c r="F402" s="111">
        <f>E402*D402</f>
        <v>0</v>
      </c>
    </row>
    <row r="403" spans="1:6" ht="15.75">
      <c r="A403" s="105" t="s">
        <v>533</v>
      </c>
      <c r="B403" s="114" t="s">
        <v>194</v>
      </c>
      <c r="C403" s="107" t="s">
        <v>189</v>
      </c>
      <c r="D403" s="108">
        <v>42</v>
      </c>
      <c r="E403" s="157"/>
      <c r="F403" s="111">
        <f>E403*D403</f>
        <v>0</v>
      </c>
    </row>
    <row r="404" spans="1:6" ht="15.75">
      <c r="A404" s="105" t="s">
        <v>534</v>
      </c>
      <c r="B404" s="114" t="s">
        <v>195</v>
      </c>
      <c r="C404" s="107" t="s">
        <v>189</v>
      </c>
      <c r="D404" s="108">
        <v>19.5</v>
      </c>
      <c r="E404" s="157"/>
      <c r="F404" s="111">
        <f>E404*D404</f>
        <v>0</v>
      </c>
    </row>
    <row r="405" spans="1:6" ht="16.5" thickBot="1">
      <c r="A405" s="105"/>
      <c r="B405" s="114"/>
      <c r="C405" s="107"/>
      <c r="D405" s="108"/>
      <c r="E405" s="122"/>
      <c r="F405" s="111"/>
    </row>
    <row r="406" spans="1:6" ht="22.5" customHeight="1" thickBot="1">
      <c r="A406" s="151">
        <v>10</v>
      </c>
      <c r="B406" s="152" t="s">
        <v>307</v>
      </c>
      <c r="C406" s="197"/>
      <c r="D406" s="153"/>
      <c r="E406" s="154"/>
      <c r="F406" s="155">
        <f>SUM(F407:F408)</f>
        <v>0</v>
      </c>
    </row>
    <row r="407" spans="1:6" ht="15.75">
      <c r="A407" s="105" t="s">
        <v>535</v>
      </c>
      <c r="B407" s="114" t="s">
        <v>320</v>
      </c>
      <c r="C407" s="107" t="s">
        <v>308</v>
      </c>
      <c r="D407" s="108">
        <v>1</v>
      </c>
      <c r="E407" s="156"/>
      <c r="F407" s="223">
        <f>D407*E407</f>
        <v>0</v>
      </c>
    </row>
    <row r="408" spans="1:6" ht="16.5" thickBot="1">
      <c r="A408" s="105"/>
      <c r="B408" s="114"/>
      <c r="C408" s="107"/>
      <c r="D408" s="108"/>
      <c r="E408" s="122"/>
      <c r="F408" s="111"/>
    </row>
    <row r="409" spans="1:6" s="43" customFormat="1" ht="22.5" customHeight="1" thickBot="1">
      <c r="A409" s="151">
        <v>11</v>
      </c>
      <c r="B409" s="152" t="s">
        <v>686</v>
      </c>
      <c r="C409" s="197"/>
      <c r="D409" s="153"/>
      <c r="E409" s="154"/>
      <c r="F409" s="155">
        <f>SUM(F410:F411)</f>
        <v>0</v>
      </c>
    </row>
    <row r="410" spans="1:6" ht="17.25" customHeight="1">
      <c r="A410" s="138" t="s">
        <v>536</v>
      </c>
      <c r="B410" s="224" t="s">
        <v>203</v>
      </c>
      <c r="C410" s="139" t="s">
        <v>197</v>
      </c>
      <c r="D410" s="140">
        <v>550</v>
      </c>
      <c r="E410" s="225"/>
      <c r="F410" s="223">
        <f>D410*E410</f>
        <v>0</v>
      </c>
    </row>
    <row r="411" spans="1:6" ht="16.5" thickBot="1">
      <c r="A411" s="115" t="s">
        <v>537</v>
      </c>
      <c r="B411" s="226" t="s">
        <v>265</v>
      </c>
      <c r="C411" s="141" t="s">
        <v>189</v>
      </c>
      <c r="D411" s="142">
        <v>180</v>
      </c>
      <c r="E411" s="227"/>
      <c r="F411" s="222">
        <f>D411*E411</f>
        <v>0</v>
      </c>
    </row>
    <row r="412" spans="2:6" ht="18" customHeight="1" thickBot="1">
      <c r="B412" s="228"/>
      <c r="C412" s="102"/>
      <c r="E412" s="229"/>
      <c r="F412" s="230"/>
    </row>
    <row r="413" spans="2:11" ht="33" customHeight="1" thickBot="1">
      <c r="B413" s="238" t="s">
        <v>14</v>
      </c>
      <c r="C413" s="239"/>
      <c r="D413" s="240"/>
      <c r="E413" s="231"/>
      <c r="F413" s="97">
        <f>F11+F14+F17+F26+F134+F142+F222+F274+F283+F406+F409</f>
        <v>0</v>
      </c>
      <c r="K413" s="104"/>
    </row>
    <row r="414" spans="2:6" ht="18" customHeight="1" thickBot="1">
      <c r="B414" s="232"/>
      <c r="C414" s="233"/>
      <c r="D414" s="130"/>
      <c r="E414" s="231"/>
      <c r="F414" s="234"/>
    </row>
    <row r="415" spans="2:6" ht="33" customHeight="1" thickBot="1">
      <c r="B415" s="238" t="s">
        <v>698</v>
      </c>
      <c r="C415" s="239"/>
      <c r="D415" s="240"/>
      <c r="E415" s="231"/>
      <c r="F415" s="97">
        <f>F413*1.2212</f>
        <v>0</v>
      </c>
    </row>
    <row r="416" spans="1:6" ht="18" customHeight="1">
      <c r="A416" s="1"/>
      <c r="B416" s="1"/>
      <c r="C416" s="103"/>
      <c r="D416" s="131"/>
      <c r="E416" s="123"/>
      <c r="F416" s="1"/>
    </row>
    <row r="417" spans="3:5" s="1" customFormat="1" ht="18" customHeight="1">
      <c r="C417" s="103"/>
      <c r="D417" s="131"/>
      <c r="E417" s="123"/>
    </row>
  </sheetData>
  <sheetProtection/>
  <mergeCells count="7">
    <mergeCell ref="B415:D415"/>
    <mergeCell ref="B413:D413"/>
    <mergeCell ref="A8:F8"/>
    <mergeCell ref="A3:D3"/>
    <mergeCell ref="A7:D7"/>
    <mergeCell ref="A6:F6"/>
    <mergeCell ref="B4:F4"/>
  </mergeCells>
  <conditionalFormatting sqref="E9:F9 E7:F7 E1:F3 E5:F5 E294:F303 E92 E93:F94 E74:F74 E402:F405 F407 E186:F186 E408:F408 E280:F282 F91:F94 E207:F208 E38:E42 E89:F89 E285:F292 E395:F400 E383:F393 E355:F381 E345:F353 E322:F343 E313:F320 E305:F311 E418:F65536 E98:F99 E117:F132 E276:F278 E214:F218 E50 E48:F49 E221:F221 F151 E230:F231 F229 E141:F141 F209:F211 E224:F228 E410:F415 E269:F273 E259:F267 E251:F257 E233:F249 E176:E182 E174 F177:F182 E11:F26 E29:F35 E152:F162 E97 E145:F149">
    <cfRule type="cellIs" priority="491" dxfId="97" operator="equal" stopIfTrue="1">
      <formula>0</formula>
    </cfRule>
  </conditionalFormatting>
  <conditionalFormatting sqref="E101:F115">
    <cfRule type="cellIs" priority="220" dxfId="97" operator="equal" stopIfTrue="1">
      <formula>0</formula>
    </cfRule>
  </conditionalFormatting>
  <conditionalFormatting sqref="E144:F144">
    <cfRule type="cellIs" priority="192" dxfId="97" operator="equal" stopIfTrue="1">
      <formula>0</formula>
    </cfRule>
  </conditionalFormatting>
  <conditionalFormatting sqref="E28">
    <cfRule type="cellIs" priority="191" dxfId="97" operator="equal" stopIfTrue="1">
      <formula>0</formula>
    </cfRule>
  </conditionalFormatting>
  <conditionalFormatting sqref="F28">
    <cfRule type="cellIs" priority="190" dxfId="97" operator="equal" stopIfTrue="1">
      <formula>0</formula>
    </cfRule>
  </conditionalFormatting>
  <conditionalFormatting sqref="E91">
    <cfRule type="cellIs" priority="179" dxfId="97" operator="equal" stopIfTrue="1">
      <formula>0</formula>
    </cfRule>
  </conditionalFormatting>
  <conditionalFormatting sqref="F164:F174">
    <cfRule type="cellIs" priority="176" dxfId="97" operator="equal" stopIfTrue="1">
      <formula>0</formula>
    </cfRule>
  </conditionalFormatting>
  <conditionalFormatting sqref="E164:E168 E170:E174">
    <cfRule type="cellIs" priority="175" dxfId="97" operator="equal" stopIfTrue="1">
      <formula>0</formula>
    </cfRule>
  </conditionalFormatting>
  <conditionalFormatting sqref="E175:F175 F176">
    <cfRule type="cellIs" priority="172" dxfId="97" operator="equal" stopIfTrue="1">
      <formula>0</formula>
    </cfRule>
  </conditionalFormatting>
  <conditionalFormatting sqref="E37">
    <cfRule type="cellIs" priority="169" dxfId="97" operator="equal" stopIfTrue="1">
      <formula>0</formula>
    </cfRule>
  </conditionalFormatting>
  <conditionalFormatting sqref="E220">
    <cfRule type="cellIs" priority="156" dxfId="97" operator="equal" stopIfTrue="1">
      <formula>0</formula>
    </cfRule>
  </conditionalFormatting>
  <conditionalFormatting sqref="F220">
    <cfRule type="cellIs" priority="146" dxfId="97" operator="equal" stopIfTrue="1">
      <formula>0</formula>
    </cfRule>
  </conditionalFormatting>
  <conditionalFormatting sqref="F37:F39">
    <cfRule type="cellIs" priority="134" dxfId="97" operator="equal" stopIfTrue="1">
      <formula>0</formula>
    </cfRule>
  </conditionalFormatting>
  <conditionalFormatting sqref="F76:F82">
    <cfRule type="cellIs" priority="133" dxfId="97" operator="equal" stopIfTrue="1">
      <formula>0</formula>
    </cfRule>
  </conditionalFormatting>
  <conditionalFormatting sqref="F40">
    <cfRule type="cellIs" priority="132" dxfId="97" operator="equal" stopIfTrue="1">
      <formula>0</formula>
    </cfRule>
  </conditionalFormatting>
  <conditionalFormatting sqref="F41:F43">
    <cfRule type="cellIs" priority="130" dxfId="97" operator="equal" stopIfTrue="1">
      <formula>0</formula>
    </cfRule>
  </conditionalFormatting>
  <conditionalFormatting sqref="F50">
    <cfRule type="cellIs" priority="129" dxfId="97" operator="equal" stopIfTrue="1">
      <formula>0</formula>
    </cfRule>
  </conditionalFormatting>
  <conditionalFormatting sqref="E205:E206">
    <cfRule type="cellIs" priority="123" dxfId="97" operator="equal" stopIfTrue="1">
      <formula>0</formula>
    </cfRule>
  </conditionalFormatting>
  <conditionalFormatting sqref="F205">
    <cfRule type="cellIs" priority="118" dxfId="97" operator="equal" stopIfTrue="1">
      <formula>0</formula>
    </cfRule>
  </conditionalFormatting>
  <conditionalFormatting sqref="F206">
    <cfRule type="cellIs" priority="117" dxfId="97" operator="equal" stopIfTrue="1">
      <formula>0</formula>
    </cfRule>
  </conditionalFormatting>
  <conditionalFormatting sqref="E209:E211">
    <cfRule type="cellIs" priority="116" dxfId="97" operator="equal" stopIfTrue="1">
      <formula>0</formula>
    </cfRule>
  </conditionalFormatting>
  <conditionalFormatting sqref="E52:E53 E64:E71 E55:E56 E58:E60">
    <cfRule type="cellIs" priority="115" dxfId="97" operator="equal" stopIfTrue="1">
      <formula>0</formula>
    </cfRule>
  </conditionalFormatting>
  <conditionalFormatting sqref="E63">
    <cfRule type="cellIs" priority="114" dxfId="97" operator="equal" stopIfTrue="1">
      <formula>0</formula>
    </cfRule>
  </conditionalFormatting>
  <conditionalFormatting sqref="F52">
    <cfRule type="cellIs" priority="113" dxfId="97" operator="equal" stopIfTrue="1">
      <formula>0</formula>
    </cfRule>
  </conditionalFormatting>
  <conditionalFormatting sqref="F55:F61 F63:F73">
    <cfRule type="cellIs" priority="111" dxfId="97" operator="equal" stopIfTrue="1">
      <formula>0</formula>
    </cfRule>
  </conditionalFormatting>
  <conditionalFormatting sqref="F53:F54">
    <cfRule type="cellIs" priority="110" dxfId="97" operator="equal" stopIfTrue="1">
      <formula>0</formula>
    </cfRule>
  </conditionalFormatting>
  <conditionalFormatting sqref="E43 E48">
    <cfRule type="cellIs" priority="108" dxfId="97" operator="equal" stopIfTrue="1">
      <formula>0</formula>
    </cfRule>
  </conditionalFormatting>
  <conditionalFormatting sqref="E72:E73">
    <cfRule type="cellIs" priority="106" dxfId="97" operator="equal" stopIfTrue="1">
      <formula>0</formula>
    </cfRule>
  </conditionalFormatting>
  <conditionalFormatting sqref="F85:F88">
    <cfRule type="cellIs" priority="94" dxfId="97" operator="equal" stopIfTrue="1">
      <formula>0</formula>
    </cfRule>
  </conditionalFormatting>
  <conditionalFormatting sqref="F84">
    <cfRule type="cellIs" priority="93" dxfId="97" operator="equal" stopIfTrue="1">
      <formula>0</formula>
    </cfRule>
  </conditionalFormatting>
  <conditionalFormatting sqref="F83">
    <cfRule type="cellIs" priority="91" dxfId="97" operator="equal" stopIfTrue="1">
      <formula>0</formula>
    </cfRule>
  </conditionalFormatting>
  <conditionalFormatting sqref="E96:E97">
    <cfRule type="cellIs" priority="90" dxfId="97" operator="equal" stopIfTrue="1">
      <formula>0</formula>
    </cfRule>
  </conditionalFormatting>
  <conditionalFormatting sqref="F96:F97">
    <cfRule type="cellIs" priority="89" dxfId="97" operator="equal" stopIfTrue="1">
      <formula>0</formula>
    </cfRule>
  </conditionalFormatting>
  <conditionalFormatting sqref="E95">
    <cfRule type="cellIs" priority="88" dxfId="97" operator="equal" stopIfTrue="1">
      <formula>0</formula>
    </cfRule>
  </conditionalFormatting>
  <conditionalFormatting sqref="F95">
    <cfRule type="cellIs" priority="87" dxfId="97" operator="equal" stopIfTrue="1">
      <formula>0</formula>
    </cfRule>
  </conditionalFormatting>
  <conditionalFormatting sqref="E116:F116 E133:F133">
    <cfRule type="cellIs" priority="86" dxfId="97" operator="equal" stopIfTrue="1">
      <formula>0</formula>
    </cfRule>
  </conditionalFormatting>
  <conditionalFormatting sqref="F184:F185">
    <cfRule type="cellIs" priority="84" dxfId="97" operator="equal" stopIfTrue="1">
      <formula>0</formula>
    </cfRule>
  </conditionalFormatting>
  <conditionalFormatting sqref="E184:E185">
    <cfRule type="cellIs" priority="83" dxfId="97" operator="equal" stopIfTrue="1">
      <formula>0</formula>
    </cfRule>
  </conditionalFormatting>
  <conditionalFormatting sqref="E87:E88">
    <cfRule type="cellIs" priority="80" dxfId="97" operator="equal" stopIfTrue="1">
      <formula>0</formula>
    </cfRule>
  </conditionalFormatting>
  <conditionalFormatting sqref="E212:E213">
    <cfRule type="cellIs" priority="78" dxfId="97" operator="equal" stopIfTrue="1">
      <formula>0</formula>
    </cfRule>
  </conditionalFormatting>
  <conditionalFormatting sqref="F212:F213">
    <cfRule type="cellIs" priority="77" dxfId="97" operator="equal" stopIfTrue="1">
      <formula>0</formula>
    </cfRule>
  </conditionalFormatting>
  <conditionalFormatting sqref="E46:F47">
    <cfRule type="cellIs" priority="76" dxfId="97" operator="equal" stopIfTrue="1">
      <formula>0</formula>
    </cfRule>
  </conditionalFormatting>
  <conditionalFormatting sqref="E44:E45">
    <cfRule type="cellIs" priority="75" dxfId="97" operator="equal" stopIfTrue="1">
      <formula>0</formula>
    </cfRule>
  </conditionalFormatting>
  <conditionalFormatting sqref="F44:F45">
    <cfRule type="cellIs" priority="74" dxfId="97" operator="equal" stopIfTrue="1">
      <formula>0</formula>
    </cfRule>
  </conditionalFormatting>
  <conditionalFormatting sqref="E183">
    <cfRule type="cellIs" priority="72" dxfId="97" operator="equal" stopIfTrue="1">
      <formula>0</formula>
    </cfRule>
  </conditionalFormatting>
  <conditionalFormatting sqref="F183">
    <cfRule type="cellIs" priority="71" dxfId="97" operator="equal" stopIfTrue="1">
      <formula>0</formula>
    </cfRule>
  </conditionalFormatting>
  <conditionalFormatting sqref="E151">
    <cfRule type="cellIs" priority="66" dxfId="97" operator="equal" stopIfTrue="1">
      <formula>0</formula>
    </cfRule>
  </conditionalFormatting>
  <conditionalFormatting sqref="E76:E86">
    <cfRule type="cellIs" priority="65" dxfId="97" operator="equal" stopIfTrue="1">
      <formula>0</formula>
    </cfRule>
  </conditionalFormatting>
  <conditionalFormatting sqref="E229">
    <cfRule type="cellIs" priority="64" dxfId="97" operator="equal" stopIfTrue="1">
      <formula>0</formula>
    </cfRule>
  </conditionalFormatting>
  <conditionalFormatting sqref="F203:F204">
    <cfRule type="cellIs" priority="63" dxfId="97" operator="equal" stopIfTrue="1">
      <formula>0</formula>
    </cfRule>
  </conditionalFormatting>
  <conditionalFormatting sqref="F188:F196 F199:F201">
    <cfRule type="cellIs" priority="62" dxfId="97" operator="equal" stopIfTrue="1">
      <formula>0</formula>
    </cfRule>
  </conditionalFormatting>
  <conditionalFormatting sqref="E188:E196 E198:E201 E203:E204">
    <cfRule type="cellIs" priority="61" dxfId="97" operator="equal" stopIfTrue="1">
      <formula>0</formula>
    </cfRule>
  </conditionalFormatting>
  <conditionalFormatting sqref="E197:F197 F198">
    <cfRule type="cellIs" priority="60" dxfId="97" operator="equal" stopIfTrue="1">
      <formula>0</formula>
    </cfRule>
  </conditionalFormatting>
  <conditionalFormatting sqref="F135:F140">
    <cfRule type="cellIs" priority="55" dxfId="97" operator="equal" stopIfTrue="1">
      <formula>0</formula>
    </cfRule>
  </conditionalFormatting>
  <conditionalFormatting sqref="E134:F134">
    <cfRule type="cellIs" priority="54" dxfId="97" operator="equal" stopIfTrue="1">
      <formula>0</formula>
    </cfRule>
  </conditionalFormatting>
  <conditionalFormatting sqref="E142:F142">
    <cfRule type="cellIs" priority="53" dxfId="97" operator="equal" stopIfTrue="1">
      <formula>0</formula>
    </cfRule>
  </conditionalFormatting>
  <conditionalFormatting sqref="E222:F222">
    <cfRule type="cellIs" priority="52" dxfId="97" operator="equal" stopIfTrue="1">
      <formula>0</formula>
    </cfRule>
  </conditionalFormatting>
  <conditionalFormatting sqref="E274:F274">
    <cfRule type="cellIs" priority="51" dxfId="97" operator="equal" stopIfTrue="1">
      <formula>0</formula>
    </cfRule>
  </conditionalFormatting>
  <conditionalFormatting sqref="E283:F283">
    <cfRule type="cellIs" priority="50" dxfId="97" operator="equal" stopIfTrue="1">
      <formula>0</formula>
    </cfRule>
  </conditionalFormatting>
  <conditionalFormatting sqref="E406:F406">
    <cfRule type="cellIs" priority="49" dxfId="97" operator="equal" stopIfTrue="1">
      <formula>0</formula>
    </cfRule>
  </conditionalFormatting>
  <conditionalFormatting sqref="E409:F409">
    <cfRule type="cellIs" priority="48" dxfId="97" operator="equal" stopIfTrue="1">
      <formula>0</formula>
    </cfRule>
  </conditionalFormatting>
  <conditionalFormatting sqref="E258:F258">
    <cfRule type="cellIs" priority="36" dxfId="97" operator="equal" stopIfTrue="1">
      <formula>0</formula>
    </cfRule>
  </conditionalFormatting>
  <conditionalFormatting sqref="E250:F250">
    <cfRule type="cellIs" priority="35" dxfId="97" operator="equal" stopIfTrue="1">
      <formula>0</formula>
    </cfRule>
  </conditionalFormatting>
  <conditionalFormatting sqref="E232:F232">
    <cfRule type="cellIs" priority="34" dxfId="97" operator="equal" stopIfTrue="1">
      <formula>0</formula>
    </cfRule>
  </conditionalFormatting>
  <conditionalFormatting sqref="E223:F223">
    <cfRule type="cellIs" priority="33" dxfId="97" operator="equal" stopIfTrue="1">
      <formula>0</formula>
    </cfRule>
  </conditionalFormatting>
  <conditionalFormatting sqref="E219:F219">
    <cfRule type="cellIs" priority="32" dxfId="97" operator="equal" stopIfTrue="1">
      <formula>0</formula>
    </cfRule>
  </conditionalFormatting>
  <conditionalFormatting sqref="E202:F202">
    <cfRule type="cellIs" priority="31" dxfId="97" operator="equal" stopIfTrue="1">
      <formula>0</formula>
    </cfRule>
  </conditionalFormatting>
  <conditionalFormatting sqref="E187:F187">
    <cfRule type="cellIs" priority="30" dxfId="97" operator="equal" stopIfTrue="1">
      <formula>0</formula>
    </cfRule>
  </conditionalFormatting>
  <conditionalFormatting sqref="E163:F163">
    <cfRule type="cellIs" priority="29" dxfId="97" operator="equal" stopIfTrue="1">
      <formula>0</formula>
    </cfRule>
  </conditionalFormatting>
  <conditionalFormatting sqref="E150:F150">
    <cfRule type="cellIs" priority="28" dxfId="97" operator="equal" stopIfTrue="1">
      <formula>0</formula>
    </cfRule>
  </conditionalFormatting>
  <conditionalFormatting sqref="E143:F143">
    <cfRule type="cellIs" priority="27" dxfId="97" operator="equal" stopIfTrue="1">
      <formula>0</formula>
    </cfRule>
  </conditionalFormatting>
  <conditionalFormatting sqref="E100:F100">
    <cfRule type="cellIs" priority="26" dxfId="97" operator="equal" stopIfTrue="1">
      <formula>0</formula>
    </cfRule>
  </conditionalFormatting>
  <conditionalFormatting sqref="E90:F90">
    <cfRule type="cellIs" priority="25" dxfId="97" operator="equal" stopIfTrue="1">
      <formula>0</formula>
    </cfRule>
  </conditionalFormatting>
  <conditionalFormatting sqref="E75:F75">
    <cfRule type="cellIs" priority="24" dxfId="97" operator="equal" stopIfTrue="1">
      <formula>0</formula>
    </cfRule>
  </conditionalFormatting>
  <conditionalFormatting sqref="E51:F51">
    <cfRule type="cellIs" priority="23" dxfId="97" operator="equal" stopIfTrue="1">
      <formula>0</formula>
    </cfRule>
  </conditionalFormatting>
  <conditionalFormatting sqref="E36:F36">
    <cfRule type="cellIs" priority="22" dxfId="97" operator="equal" stopIfTrue="1">
      <formula>0</formula>
    </cfRule>
  </conditionalFormatting>
  <conditionalFormatting sqref="E27:F27">
    <cfRule type="cellIs" priority="21" dxfId="97" operator="equal" stopIfTrue="1">
      <formula>0</formula>
    </cfRule>
  </conditionalFormatting>
  <conditionalFormatting sqref="E268:F268">
    <cfRule type="cellIs" priority="20" dxfId="97" operator="equal" stopIfTrue="1">
      <formula>0</formula>
    </cfRule>
  </conditionalFormatting>
  <conditionalFormatting sqref="E275:F275">
    <cfRule type="cellIs" priority="19" dxfId="97" operator="equal" stopIfTrue="1">
      <formula>0</formula>
    </cfRule>
  </conditionalFormatting>
  <conditionalFormatting sqref="E279:F279">
    <cfRule type="cellIs" priority="18" dxfId="97" operator="equal" stopIfTrue="1">
      <formula>0</formula>
    </cfRule>
  </conditionalFormatting>
  <conditionalFormatting sqref="E284:F284">
    <cfRule type="cellIs" priority="17" dxfId="97" operator="equal" stopIfTrue="1">
      <formula>0</formula>
    </cfRule>
  </conditionalFormatting>
  <conditionalFormatting sqref="E293:F293">
    <cfRule type="cellIs" priority="16" dxfId="97" operator="equal" stopIfTrue="1">
      <formula>0</formula>
    </cfRule>
  </conditionalFormatting>
  <conditionalFormatting sqref="E304:F304">
    <cfRule type="cellIs" priority="15" dxfId="97" operator="equal" stopIfTrue="1">
      <formula>0</formula>
    </cfRule>
  </conditionalFormatting>
  <conditionalFormatting sqref="E312:F312">
    <cfRule type="cellIs" priority="14" dxfId="97" operator="equal" stopIfTrue="1">
      <formula>0</formula>
    </cfRule>
  </conditionalFormatting>
  <conditionalFormatting sqref="E321:F321">
    <cfRule type="cellIs" priority="13" dxfId="97" operator="equal" stopIfTrue="1">
      <formula>0</formula>
    </cfRule>
  </conditionalFormatting>
  <conditionalFormatting sqref="E344:F344">
    <cfRule type="cellIs" priority="12" dxfId="97" operator="equal" stopIfTrue="1">
      <formula>0</formula>
    </cfRule>
  </conditionalFormatting>
  <conditionalFormatting sqref="E354:F354">
    <cfRule type="cellIs" priority="11" dxfId="97" operator="equal" stopIfTrue="1">
      <formula>0</formula>
    </cfRule>
  </conditionalFormatting>
  <conditionalFormatting sqref="E382:F382">
    <cfRule type="cellIs" priority="10" dxfId="97" operator="equal" stopIfTrue="1">
      <formula>0</formula>
    </cfRule>
  </conditionalFormatting>
  <conditionalFormatting sqref="E394:F394">
    <cfRule type="cellIs" priority="9" dxfId="97" operator="equal" stopIfTrue="1">
      <formula>0</formula>
    </cfRule>
  </conditionalFormatting>
  <conditionalFormatting sqref="E401:F401">
    <cfRule type="cellIs" priority="8" dxfId="97" operator="equal" stopIfTrue="1">
      <formula>0</formula>
    </cfRule>
  </conditionalFormatting>
  <conditionalFormatting sqref="E61">
    <cfRule type="cellIs" priority="7" dxfId="97" operator="equal" stopIfTrue="1">
      <formula>0</formula>
    </cfRule>
  </conditionalFormatting>
  <conditionalFormatting sqref="E62">
    <cfRule type="cellIs" priority="6" dxfId="97" operator="equal" stopIfTrue="1">
      <formula>0</formula>
    </cfRule>
  </conditionalFormatting>
  <conditionalFormatting sqref="F62">
    <cfRule type="cellIs" priority="5" dxfId="97" operator="equal" stopIfTrue="1">
      <formula>0</formula>
    </cfRule>
  </conditionalFormatting>
  <conditionalFormatting sqref="E62">
    <cfRule type="cellIs" priority="4" dxfId="97" operator="equal" stopIfTrue="1">
      <formula>0</formula>
    </cfRule>
  </conditionalFormatting>
  <conditionalFormatting sqref="E169">
    <cfRule type="cellIs" priority="3" dxfId="97" operator="equal" stopIfTrue="1">
      <formula>0</formula>
    </cfRule>
  </conditionalFormatting>
  <conditionalFormatting sqref="E54">
    <cfRule type="cellIs" priority="2" dxfId="97" operator="equal" stopIfTrue="1">
      <formula>0</formula>
    </cfRule>
  </conditionalFormatting>
  <conditionalFormatting sqref="E57">
    <cfRule type="cellIs" priority="1" dxfId="97" operator="equal" stopIfTrue="1">
      <formula>0</formula>
    </cfRule>
  </conditionalFormatting>
  <printOptions/>
  <pageMargins left="0.25" right="0.2" top="0.44" bottom="0.39" header="0.26" footer="0.23"/>
  <pageSetup fitToHeight="0" fitToWidth="1" horizontalDpi="600" verticalDpi="600" orientation="portrait" paperSize="8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95"/>
  <sheetViews>
    <sheetView showGridLines="0" zoomScale="70" zoomScaleNormal="70" zoomScalePageLayoutView="0" workbookViewId="0" topLeftCell="A1">
      <selection activeCell="BB42" sqref="BB42:BI42"/>
    </sheetView>
  </sheetViews>
  <sheetFormatPr defaultColWidth="9.140625" defaultRowHeight="15"/>
  <cols>
    <col min="1" max="1" width="7.28125" style="12" customWidth="1"/>
    <col min="2" max="2" width="12.8515625" style="11" customWidth="1"/>
    <col min="3" max="3" width="59.00390625" style="11" customWidth="1"/>
    <col min="4" max="5" width="14.7109375" style="11" customWidth="1"/>
    <col min="6" max="61" width="2.7109375" style="11" customWidth="1"/>
    <col min="62" max="62" width="14.00390625" style="11" customWidth="1"/>
    <col min="63" max="63" width="27.00390625" style="11" customWidth="1"/>
    <col min="64" max="64" width="17.140625" style="11" customWidth="1"/>
    <col min="65" max="65" width="4.00390625" style="11" customWidth="1"/>
    <col min="66" max="66" width="17.421875" style="11" customWidth="1"/>
    <col min="67" max="16384" width="9.140625" style="11" customWidth="1"/>
  </cols>
  <sheetData>
    <row r="1" ht="19.5" customHeight="1" thickBot="1"/>
    <row r="2" spans="1:61" ht="27" customHeight="1">
      <c r="A2" s="45"/>
      <c r="B2" s="46"/>
      <c r="C2" s="322" t="s">
        <v>79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3"/>
    </row>
    <row r="3" spans="1:61" s="37" customFormat="1" ht="15" customHeight="1">
      <c r="A3" s="47"/>
      <c r="B3" s="41"/>
      <c r="C3" s="41"/>
      <c r="D3" s="40"/>
      <c r="E3" s="40"/>
      <c r="F3" s="39"/>
      <c r="G3" s="38"/>
      <c r="N3" s="39"/>
      <c r="O3" s="38"/>
      <c r="AL3" s="39"/>
      <c r="AM3" s="38"/>
      <c r="BB3" s="39"/>
      <c r="BC3" s="38"/>
      <c r="BI3" s="48"/>
    </row>
    <row r="4" spans="1:61" ht="25.5" customHeight="1">
      <c r="A4" s="49"/>
      <c r="B4" s="36"/>
      <c r="C4" s="324" t="s">
        <v>146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5"/>
    </row>
    <row r="5" spans="1:61" ht="15" customHeight="1" thickBot="1">
      <c r="A5" s="50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51"/>
    </row>
    <row r="6" spans="1:61" ht="12.75">
      <c r="A6" s="34"/>
      <c r="B6" s="31"/>
      <c r="C6" s="32"/>
      <c r="D6" s="33" t="s">
        <v>78</v>
      </c>
      <c r="E6" s="31"/>
      <c r="F6" s="289" t="s">
        <v>77</v>
      </c>
      <c r="G6" s="290"/>
      <c r="H6" s="290"/>
      <c r="I6" s="290"/>
      <c r="J6" s="290"/>
      <c r="K6" s="290"/>
      <c r="L6" s="290"/>
      <c r="M6" s="291"/>
      <c r="N6" s="289" t="s">
        <v>76</v>
      </c>
      <c r="O6" s="290"/>
      <c r="P6" s="290"/>
      <c r="Q6" s="290"/>
      <c r="R6" s="290"/>
      <c r="S6" s="290"/>
      <c r="T6" s="290"/>
      <c r="U6" s="291"/>
      <c r="V6" s="289" t="s">
        <v>75</v>
      </c>
      <c r="W6" s="290"/>
      <c r="X6" s="290"/>
      <c r="Y6" s="290"/>
      <c r="Z6" s="290"/>
      <c r="AA6" s="290"/>
      <c r="AB6" s="290"/>
      <c r="AC6" s="291"/>
      <c r="AD6" s="289" t="s">
        <v>74</v>
      </c>
      <c r="AE6" s="290"/>
      <c r="AF6" s="290"/>
      <c r="AG6" s="290"/>
      <c r="AH6" s="290"/>
      <c r="AI6" s="290"/>
      <c r="AJ6" s="290"/>
      <c r="AK6" s="291"/>
      <c r="AL6" s="289" t="s">
        <v>73</v>
      </c>
      <c r="AM6" s="290"/>
      <c r="AN6" s="290"/>
      <c r="AO6" s="290"/>
      <c r="AP6" s="290"/>
      <c r="AQ6" s="290"/>
      <c r="AR6" s="290"/>
      <c r="AS6" s="291"/>
      <c r="AT6" s="289" t="s">
        <v>72</v>
      </c>
      <c r="AU6" s="290"/>
      <c r="AV6" s="290"/>
      <c r="AW6" s="290"/>
      <c r="AX6" s="290"/>
      <c r="AY6" s="290"/>
      <c r="AZ6" s="290"/>
      <c r="BA6" s="291"/>
      <c r="BB6" s="289" t="s">
        <v>150</v>
      </c>
      <c r="BC6" s="290"/>
      <c r="BD6" s="290"/>
      <c r="BE6" s="290"/>
      <c r="BF6" s="290"/>
      <c r="BG6" s="290"/>
      <c r="BH6" s="290"/>
      <c r="BI6" s="320"/>
    </row>
    <row r="7" spans="1:61" ht="12.75">
      <c r="A7" s="21" t="s">
        <v>71</v>
      </c>
      <c r="B7" s="30" t="s">
        <v>70</v>
      </c>
      <c r="C7" s="29"/>
      <c r="D7" s="28" t="s">
        <v>80</v>
      </c>
      <c r="E7" s="27"/>
      <c r="F7" s="292"/>
      <c r="G7" s="293"/>
      <c r="H7" s="293"/>
      <c r="I7" s="293"/>
      <c r="J7" s="293"/>
      <c r="K7" s="293"/>
      <c r="L7" s="293"/>
      <c r="M7" s="294"/>
      <c r="N7" s="292"/>
      <c r="O7" s="293"/>
      <c r="P7" s="293"/>
      <c r="Q7" s="293"/>
      <c r="R7" s="293"/>
      <c r="S7" s="293"/>
      <c r="T7" s="293"/>
      <c r="U7" s="294"/>
      <c r="V7" s="292"/>
      <c r="W7" s="293"/>
      <c r="X7" s="293"/>
      <c r="Y7" s="293"/>
      <c r="Z7" s="293"/>
      <c r="AA7" s="293"/>
      <c r="AB7" s="293"/>
      <c r="AC7" s="294"/>
      <c r="AD7" s="292"/>
      <c r="AE7" s="293"/>
      <c r="AF7" s="293"/>
      <c r="AG7" s="293"/>
      <c r="AH7" s="293"/>
      <c r="AI7" s="293"/>
      <c r="AJ7" s="293"/>
      <c r="AK7" s="294"/>
      <c r="AL7" s="292"/>
      <c r="AM7" s="293"/>
      <c r="AN7" s="293"/>
      <c r="AO7" s="293"/>
      <c r="AP7" s="293"/>
      <c r="AQ7" s="293"/>
      <c r="AR7" s="293"/>
      <c r="AS7" s="294"/>
      <c r="AT7" s="292"/>
      <c r="AU7" s="293"/>
      <c r="AV7" s="293"/>
      <c r="AW7" s="293"/>
      <c r="AX7" s="293"/>
      <c r="AY7" s="293"/>
      <c r="AZ7" s="293"/>
      <c r="BA7" s="294"/>
      <c r="BB7" s="292"/>
      <c r="BC7" s="293"/>
      <c r="BD7" s="293"/>
      <c r="BE7" s="293"/>
      <c r="BF7" s="293"/>
      <c r="BG7" s="293"/>
      <c r="BH7" s="293"/>
      <c r="BI7" s="321"/>
    </row>
    <row r="8" spans="1:66" s="14" customFormat="1" ht="12.75">
      <c r="A8" s="62" t="s">
        <v>69</v>
      </c>
      <c r="B8" s="63" t="s">
        <v>68</v>
      </c>
      <c r="C8" s="65"/>
      <c r="D8" s="26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5"/>
      <c r="BK8" s="42"/>
      <c r="BL8" s="14" t="e">
        <f>SUM(BK10:BK18)</f>
        <v>#REF!</v>
      </c>
      <c r="BN8" s="14" t="e">
        <f>BL8/1.2212</f>
        <v>#REF!</v>
      </c>
    </row>
    <row r="9" spans="1:63" s="17" customFormat="1" ht="12.75">
      <c r="A9" s="275" t="s">
        <v>11</v>
      </c>
      <c r="B9" s="264" t="s">
        <v>50</v>
      </c>
      <c r="C9" s="265"/>
      <c r="D9" s="269">
        <v>210</v>
      </c>
      <c r="E9" s="19" t="s">
        <v>62</v>
      </c>
      <c r="F9" s="255"/>
      <c r="G9" s="256"/>
      <c r="H9" s="256"/>
      <c r="I9" s="256"/>
      <c r="J9" s="256"/>
      <c r="K9" s="256"/>
      <c r="L9" s="256"/>
      <c r="M9" s="261"/>
      <c r="N9" s="255"/>
      <c r="O9" s="256"/>
      <c r="P9" s="256"/>
      <c r="Q9" s="256"/>
      <c r="R9" s="256"/>
      <c r="S9" s="256"/>
      <c r="T9" s="256"/>
      <c r="U9" s="261"/>
      <c r="V9" s="255"/>
      <c r="W9" s="256"/>
      <c r="X9" s="256"/>
      <c r="Y9" s="256"/>
      <c r="Z9" s="256"/>
      <c r="AA9" s="256"/>
      <c r="AB9" s="256"/>
      <c r="AC9" s="261"/>
      <c r="AD9" s="255"/>
      <c r="AE9" s="256"/>
      <c r="AF9" s="256"/>
      <c r="AG9" s="256"/>
      <c r="AH9" s="256"/>
      <c r="AI9" s="256"/>
      <c r="AJ9" s="256"/>
      <c r="AK9" s="261"/>
      <c r="AL9" s="255"/>
      <c r="AM9" s="256"/>
      <c r="AN9" s="256"/>
      <c r="AO9" s="256"/>
      <c r="AP9" s="256"/>
      <c r="AQ9" s="256"/>
      <c r="AR9" s="256"/>
      <c r="AS9" s="261"/>
      <c r="AT9" s="255"/>
      <c r="AU9" s="256"/>
      <c r="AV9" s="256"/>
      <c r="AW9" s="256"/>
      <c r="AX9" s="256"/>
      <c r="AY9" s="256"/>
      <c r="AZ9" s="256"/>
      <c r="BA9" s="261"/>
      <c r="BB9" s="255"/>
      <c r="BC9" s="256"/>
      <c r="BD9" s="256"/>
      <c r="BE9" s="256"/>
      <c r="BF9" s="256"/>
      <c r="BG9" s="256"/>
      <c r="BH9" s="256"/>
      <c r="BI9" s="257"/>
      <c r="BJ9" s="13"/>
      <c r="BK9" s="42"/>
    </row>
    <row r="10" spans="1:63" s="17" customFormat="1" ht="12.75">
      <c r="A10" s="275"/>
      <c r="B10" s="266"/>
      <c r="C10" s="267"/>
      <c r="D10" s="276"/>
      <c r="E10" s="20" t="s">
        <v>61</v>
      </c>
      <c r="F10" s="260">
        <f>'PLANILHA DE PREÇO'!F12*0.4*1.2212</f>
        <v>0</v>
      </c>
      <c r="G10" s="259"/>
      <c r="H10" s="259"/>
      <c r="I10" s="259"/>
      <c r="J10" s="259"/>
      <c r="K10" s="259"/>
      <c r="L10" s="259"/>
      <c r="M10" s="295"/>
      <c r="N10" s="260">
        <f>'PLANILHA DE PREÇO'!F12*0.1*1.2212</f>
        <v>0</v>
      </c>
      <c r="O10" s="259"/>
      <c r="P10" s="259"/>
      <c r="Q10" s="259"/>
      <c r="R10" s="259"/>
      <c r="S10" s="259"/>
      <c r="T10" s="259"/>
      <c r="U10" s="295"/>
      <c r="V10" s="260">
        <f>'PLANILHA DE PREÇO'!F12*0.1*1.2212</f>
        <v>0</v>
      </c>
      <c r="W10" s="259"/>
      <c r="X10" s="259"/>
      <c r="Y10" s="259"/>
      <c r="Z10" s="259"/>
      <c r="AA10" s="259"/>
      <c r="AB10" s="259"/>
      <c r="AC10" s="295"/>
      <c r="AD10" s="260">
        <f>'PLANILHA DE PREÇO'!F12*0.1*1.2212</f>
        <v>0</v>
      </c>
      <c r="AE10" s="259"/>
      <c r="AF10" s="259"/>
      <c r="AG10" s="259"/>
      <c r="AH10" s="259"/>
      <c r="AI10" s="259"/>
      <c r="AJ10" s="259"/>
      <c r="AK10" s="295"/>
      <c r="AL10" s="260">
        <f>'PLANILHA DE PREÇO'!F12*0.1*1.2212</f>
        <v>0</v>
      </c>
      <c r="AM10" s="259"/>
      <c r="AN10" s="259"/>
      <c r="AO10" s="259"/>
      <c r="AP10" s="259"/>
      <c r="AQ10" s="259"/>
      <c r="AR10" s="259"/>
      <c r="AS10" s="295"/>
      <c r="AT10" s="260">
        <f>'PLANILHA DE PREÇO'!F12*0.1*1.2212</f>
        <v>0</v>
      </c>
      <c r="AU10" s="259"/>
      <c r="AV10" s="259"/>
      <c r="AW10" s="259"/>
      <c r="AX10" s="259"/>
      <c r="AY10" s="259"/>
      <c r="AZ10" s="259"/>
      <c r="BA10" s="295"/>
      <c r="BB10" s="260">
        <f>'PLANILHA DE PREÇO'!F12*0.1*1.2212</f>
        <v>0</v>
      </c>
      <c r="BC10" s="259"/>
      <c r="BD10" s="259"/>
      <c r="BE10" s="259"/>
      <c r="BF10" s="259"/>
      <c r="BG10" s="259"/>
      <c r="BH10" s="259"/>
      <c r="BI10" s="326"/>
      <c r="BJ10" s="13"/>
      <c r="BK10" s="44">
        <f>SUM(F10:BI10)</f>
        <v>0</v>
      </c>
    </row>
    <row r="11" spans="1:63" s="17" customFormat="1" ht="12.75">
      <c r="A11" s="275" t="s">
        <v>12</v>
      </c>
      <c r="B11" s="264" t="s">
        <v>83</v>
      </c>
      <c r="C11" s="265"/>
      <c r="D11" s="269">
        <v>45</v>
      </c>
      <c r="E11" s="19" t="s">
        <v>62</v>
      </c>
      <c r="F11" s="90"/>
      <c r="G11" s="91"/>
      <c r="H11" s="91"/>
      <c r="I11" s="91"/>
      <c r="J11" s="91"/>
      <c r="K11" s="91"/>
      <c r="L11" s="91"/>
      <c r="M11" s="92"/>
      <c r="N11" s="252"/>
      <c r="O11" s="253"/>
      <c r="P11" s="253"/>
      <c r="Q11" s="253"/>
      <c r="R11" s="253"/>
      <c r="S11" s="253"/>
      <c r="T11" s="253"/>
      <c r="U11" s="254"/>
      <c r="V11" s="252"/>
      <c r="W11" s="253"/>
      <c r="X11" s="253"/>
      <c r="Y11" s="253"/>
      <c r="Z11" s="253"/>
      <c r="AA11" s="253"/>
      <c r="AB11" s="253"/>
      <c r="AC11" s="254"/>
      <c r="AD11" s="252"/>
      <c r="AE11" s="253"/>
      <c r="AF11" s="253"/>
      <c r="AG11" s="253"/>
      <c r="AH11" s="253"/>
      <c r="AI11" s="253"/>
      <c r="AJ11" s="253"/>
      <c r="AK11" s="254"/>
      <c r="AL11" s="252"/>
      <c r="AM11" s="253"/>
      <c r="AN11" s="253"/>
      <c r="AO11" s="253"/>
      <c r="AP11" s="253"/>
      <c r="AQ11" s="253"/>
      <c r="AR11" s="253"/>
      <c r="AS11" s="254"/>
      <c r="AT11" s="252"/>
      <c r="AU11" s="253"/>
      <c r="AV11" s="253"/>
      <c r="AW11" s="253"/>
      <c r="AX11" s="253"/>
      <c r="AY11" s="253"/>
      <c r="AZ11" s="253"/>
      <c r="BA11" s="254"/>
      <c r="BB11" s="69"/>
      <c r="BC11" s="70"/>
      <c r="BD11" s="70"/>
      <c r="BE11" s="70"/>
      <c r="BF11" s="91"/>
      <c r="BG11" s="91"/>
      <c r="BH11" s="91"/>
      <c r="BI11" s="89"/>
      <c r="BJ11" s="13"/>
      <c r="BK11" s="44"/>
    </row>
    <row r="12" spans="1:63" s="17" customFormat="1" ht="12.75">
      <c r="A12" s="275"/>
      <c r="B12" s="266"/>
      <c r="C12" s="267"/>
      <c r="D12" s="276"/>
      <c r="E12" s="20" t="s">
        <v>61</v>
      </c>
      <c r="F12" s="252">
        <f>'PLANILHA DE PREÇO'!F13*0.7*1.2212</f>
        <v>0</v>
      </c>
      <c r="G12" s="253"/>
      <c r="H12" s="253"/>
      <c r="I12" s="253"/>
      <c r="J12" s="253"/>
      <c r="K12" s="253"/>
      <c r="L12" s="253"/>
      <c r="M12" s="254"/>
      <c r="N12" s="252"/>
      <c r="O12" s="253"/>
      <c r="P12" s="253"/>
      <c r="Q12" s="253"/>
      <c r="R12" s="253"/>
      <c r="S12" s="253"/>
      <c r="T12" s="253"/>
      <c r="U12" s="254"/>
      <c r="V12" s="252"/>
      <c r="W12" s="253"/>
      <c r="X12" s="253"/>
      <c r="Y12" s="253"/>
      <c r="Z12" s="253"/>
      <c r="AA12" s="253"/>
      <c r="AB12" s="253"/>
      <c r="AC12" s="254"/>
      <c r="AD12" s="252"/>
      <c r="AE12" s="253"/>
      <c r="AF12" s="253"/>
      <c r="AG12" s="253"/>
      <c r="AH12" s="253"/>
      <c r="AI12" s="253"/>
      <c r="AJ12" s="253"/>
      <c r="AK12" s="254"/>
      <c r="AL12" s="252"/>
      <c r="AM12" s="253"/>
      <c r="AN12" s="253"/>
      <c r="AO12" s="253"/>
      <c r="AP12" s="253"/>
      <c r="AQ12" s="253"/>
      <c r="AR12" s="253"/>
      <c r="AS12" s="254"/>
      <c r="AT12" s="252"/>
      <c r="AU12" s="253"/>
      <c r="AV12" s="253"/>
      <c r="AW12" s="253"/>
      <c r="AX12" s="253"/>
      <c r="AY12" s="253"/>
      <c r="AZ12" s="253"/>
      <c r="BA12" s="254"/>
      <c r="BB12" s="252">
        <f>'PLANILHA DE PREÇO'!F13*0.3*1.2212</f>
        <v>0</v>
      </c>
      <c r="BC12" s="253"/>
      <c r="BD12" s="253"/>
      <c r="BE12" s="253"/>
      <c r="BF12" s="253"/>
      <c r="BG12" s="253"/>
      <c r="BH12" s="253"/>
      <c r="BI12" s="258"/>
      <c r="BJ12" s="13"/>
      <c r="BK12" s="44">
        <f>SUM(F12:BI12)</f>
        <v>0</v>
      </c>
    </row>
    <row r="13" spans="1:63" s="17" customFormat="1" ht="12.75">
      <c r="A13" s="275" t="s">
        <v>51</v>
      </c>
      <c r="B13" s="264" t="s">
        <v>84</v>
      </c>
      <c r="C13" s="265"/>
      <c r="D13" s="269">
        <v>45</v>
      </c>
      <c r="E13" s="19" t="s">
        <v>62</v>
      </c>
      <c r="F13" s="255"/>
      <c r="G13" s="256"/>
      <c r="H13" s="256"/>
      <c r="I13" s="256"/>
      <c r="J13" s="256"/>
      <c r="K13" s="256"/>
      <c r="L13" s="256"/>
      <c r="M13" s="261"/>
      <c r="N13" s="252"/>
      <c r="O13" s="253"/>
      <c r="P13" s="253"/>
      <c r="Q13" s="253"/>
      <c r="R13" s="253"/>
      <c r="S13" s="253"/>
      <c r="T13" s="253"/>
      <c r="U13" s="254"/>
      <c r="V13" s="252"/>
      <c r="W13" s="253"/>
      <c r="X13" s="253"/>
      <c r="Y13" s="253"/>
      <c r="Z13" s="253"/>
      <c r="AA13" s="253"/>
      <c r="AB13" s="253"/>
      <c r="AC13" s="254"/>
      <c r="AD13" s="252"/>
      <c r="AE13" s="253"/>
      <c r="AF13" s="253"/>
      <c r="AG13" s="253"/>
      <c r="AH13" s="253"/>
      <c r="AI13" s="253"/>
      <c r="AJ13" s="253"/>
      <c r="AK13" s="254"/>
      <c r="AL13" s="252"/>
      <c r="AM13" s="253"/>
      <c r="AN13" s="253"/>
      <c r="AO13" s="253"/>
      <c r="AP13" s="253"/>
      <c r="AQ13" s="253"/>
      <c r="AR13" s="253"/>
      <c r="AS13" s="254"/>
      <c r="AT13" s="252"/>
      <c r="AU13" s="253"/>
      <c r="AV13" s="253"/>
      <c r="AW13" s="253"/>
      <c r="AX13" s="253"/>
      <c r="AY13" s="253"/>
      <c r="AZ13" s="253"/>
      <c r="BA13" s="254"/>
      <c r="BB13" s="69"/>
      <c r="BC13" s="70"/>
      <c r="BD13" s="70"/>
      <c r="BE13" s="70"/>
      <c r="BF13" s="91"/>
      <c r="BG13" s="91"/>
      <c r="BH13" s="91"/>
      <c r="BI13" s="89"/>
      <c r="BJ13" s="13"/>
      <c r="BK13" s="44"/>
    </row>
    <row r="14" spans="1:63" s="17" customFormat="1" ht="12.75">
      <c r="A14" s="275"/>
      <c r="B14" s="266"/>
      <c r="C14" s="267"/>
      <c r="D14" s="276"/>
      <c r="E14" s="20" t="s">
        <v>61</v>
      </c>
      <c r="F14" s="252" t="e">
        <f>'PLANILHA DE PREÇO'!#REF!*0.7*1.2212</f>
        <v>#REF!</v>
      </c>
      <c r="G14" s="253"/>
      <c r="H14" s="253"/>
      <c r="I14" s="253"/>
      <c r="J14" s="253"/>
      <c r="K14" s="253"/>
      <c r="L14" s="253"/>
      <c r="M14" s="254"/>
      <c r="N14" s="252"/>
      <c r="O14" s="253"/>
      <c r="P14" s="253"/>
      <c r="Q14" s="253"/>
      <c r="R14" s="253"/>
      <c r="S14" s="253"/>
      <c r="T14" s="253"/>
      <c r="U14" s="254"/>
      <c r="V14" s="252"/>
      <c r="W14" s="253"/>
      <c r="X14" s="253"/>
      <c r="Y14" s="253"/>
      <c r="Z14" s="253"/>
      <c r="AA14" s="253"/>
      <c r="AB14" s="253"/>
      <c r="AC14" s="254"/>
      <c r="AD14" s="252"/>
      <c r="AE14" s="253"/>
      <c r="AF14" s="253"/>
      <c r="AG14" s="253"/>
      <c r="AH14" s="253"/>
      <c r="AI14" s="253"/>
      <c r="AJ14" s="253"/>
      <c r="AK14" s="254"/>
      <c r="AL14" s="252"/>
      <c r="AM14" s="253"/>
      <c r="AN14" s="253"/>
      <c r="AO14" s="253"/>
      <c r="AP14" s="253"/>
      <c r="AQ14" s="253"/>
      <c r="AR14" s="253"/>
      <c r="AS14" s="254"/>
      <c r="AT14" s="252"/>
      <c r="AU14" s="253"/>
      <c r="AV14" s="253"/>
      <c r="AW14" s="253"/>
      <c r="AX14" s="253"/>
      <c r="AY14" s="253"/>
      <c r="AZ14" s="253"/>
      <c r="BA14" s="254"/>
      <c r="BB14" s="252" t="e">
        <f>'PLANILHA DE PREÇO'!#REF!*0.3*1.2212</f>
        <v>#REF!</v>
      </c>
      <c r="BC14" s="253"/>
      <c r="BD14" s="253"/>
      <c r="BE14" s="253"/>
      <c r="BF14" s="253"/>
      <c r="BG14" s="253"/>
      <c r="BH14" s="253"/>
      <c r="BI14" s="258"/>
      <c r="BJ14" s="13"/>
      <c r="BK14" s="44" t="e">
        <f>SUM(F14:BI14)</f>
        <v>#REF!</v>
      </c>
    </row>
    <row r="15" spans="1:63" s="17" customFormat="1" ht="12.75">
      <c r="A15" s="275" t="s">
        <v>52</v>
      </c>
      <c r="B15" s="264" t="s">
        <v>93</v>
      </c>
      <c r="C15" s="265"/>
      <c r="D15" s="269">
        <v>45</v>
      </c>
      <c r="E15" s="19" t="s">
        <v>62</v>
      </c>
      <c r="F15" s="255"/>
      <c r="G15" s="256"/>
      <c r="H15" s="256"/>
      <c r="I15" s="256"/>
      <c r="J15" s="256"/>
      <c r="K15" s="256"/>
      <c r="L15" s="256"/>
      <c r="M15" s="261"/>
      <c r="N15" s="252"/>
      <c r="O15" s="253"/>
      <c r="P15" s="253"/>
      <c r="Q15" s="253"/>
      <c r="R15" s="253"/>
      <c r="S15" s="253"/>
      <c r="T15" s="253"/>
      <c r="U15" s="254"/>
      <c r="V15" s="252"/>
      <c r="W15" s="253"/>
      <c r="X15" s="253"/>
      <c r="Y15" s="253"/>
      <c r="Z15" s="253"/>
      <c r="AA15" s="253"/>
      <c r="AB15" s="253"/>
      <c r="AC15" s="254"/>
      <c r="AD15" s="252"/>
      <c r="AE15" s="253"/>
      <c r="AF15" s="253"/>
      <c r="AG15" s="253"/>
      <c r="AH15" s="253"/>
      <c r="AI15" s="253"/>
      <c r="AJ15" s="253"/>
      <c r="AK15" s="254"/>
      <c r="AL15" s="252"/>
      <c r="AM15" s="253"/>
      <c r="AN15" s="253"/>
      <c r="AO15" s="253"/>
      <c r="AP15" s="253"/>
      <c r="AQ15" s="253"/>
      <c r="AR15" s="253"/>
      <c r="AS15" s="254"/>
      <c r="AT15" s="252"/>
      <c r="AU15" s="253"/>
      <c r="AV15" s="253"/>
      <c r="AW15" s="253"/>
      <c r="AX15" s="253"/>
      <c r="AY15" s="253"/>
      <c r="AZ15" s="253"/>
      <c r="BA15" s="254"/>
      <c r="BB15" s="69"/>
      <c r="BC15" s="70"/>
      <c r="BD15" s="70"/>
      <c r="BE15" s="70"/>
      <c r="BF15" s="91"/>
      <c r="BG15" s="91"/>
      <c r="BH15" s="91"/>
      <c r="BI15" s="89"/>
      <c r="BJ15" s="13"/>
      <c r="BK15" s="44"/>
    </row>
    <row r="16" spans="1:63" s="17" customFormat="1" ht="12.75">
      <c r="A16" s="275"/>
      <c r="B16" s="266"/>
      <c r="C16" s="267"/>
      <c r="D16" s="276"/>
      <c r="E16" s="20" t="s">
        <v>61</v>
      </c>
      <c r="F16" s="252" t="e">
        <f>'PLANILHA DE PREÇO'!#REF!*0.7*1.2212</f>
        <v>#REF!</v>
      </c>
      <c r="G16" s="253"/>
      <c r="H16" s="253"/>
      <c r="I16" s="253"/>
      <c r="J16" s="253"/>
      <c r="K16" s="253"/>
      <c r="L16" s="253"/>
      <c r="M16" s="254"/>
      <c r="N16" s="252"/>
      <c r="O16" s="253"/>
      <c r="P16" s="253"/>
      <c r="Q16" s="253"/>
      <c r="R16" s="253"/>
      <c r="S16" s="253"/>
      <c r="T16" s="253"/>
      <c r="U16" s="254"/>
      <c r="V16" s="252"/>
      <c r="W16" s="253"/>
      <c r="X16" s="253"/>
      <c r="Y16" s="253"/>
      <c r="Z16" s="253"/>
      <c r="AA16" s="253"/>
      <c r="AB16" s="253"/>
      <c r="AC16" s="254"/>
      <c r="AD16" s="252"/>
      <c r="AE16" s="253"/>
      <c r="AF16" s="253"/>
      <c r="AG16" s="253"/>
      <c r="AH16" s="253"/>
      <c r="AI16" s="253"/>
      <c r="AJ16" s="253"/>
      <c r="AK16" s="254"/>
      <c r="AL16" s="252"/>
      <c r="AM16" s="253"/>
      <c r="AN16" s="253"/>
      <c r="AO16" s="253"/>
      <c r="AP16" s="253"/>
      <c r="AQ16" s="253"/>
      <c r="AR16" s="253"/>
      <c r="AS16" s="254"/>
      <c r="AT16" s="252"/>
      <c r="AU16" s="253"/>
      <c r="AV16" s="253"/>
      <c r="AW16" s="253"/>
      <c r="AX16" s="253"/>
      <c r="AY16" s="253"/>
      <c r="AZ16" s="253"/>
      <c r="BA16" s="254"/>
      <c r="BB16" s="252" t="e">
        <f>'PLANILHA DE PREÇO'!#REF!*0.3*1.2212</f>
        <v>#REF!</v>
      </c>
      <c r="BC16" s="253"/>
      <c r="BD16" s="253"/>
      <c r="BE16" s="253"/>
      <c r="BF16" s="253"/>
      <c r="BG16" s="253"/>
      <c r="BH16" s="253"/>
      <c r="BI16" s="258"/>
      <c r="BJ16" s="13"/>
      <c r="BK16" s="44" t="e">
        <f>SUM(F16:BI16)</f>
        <v>#REF!</v>
      </c>
    </row>
    <row r="17" spans="1:63" s="17" customFormat="1" ht="12.75">
      <c r="A17" s="275" t="s">
        <v>87</v>
      </c>
      <c r="B17" s="264" t="s">
        <v>94</v>
      </c>
      <c r="C17" s="265"/>
      <c r="D17" s="269">
        <v>45</v>
      </c>
      <c r="E17" s="19" t="s">
        <v>62</v>
      </c>
      <c r="F17" s="255"/>
      <c r="G17" s="256"/>
      <c r="H17" s="256"/>
      <c r="I17" s="256"/>
      <c r="J17" s="256"/>
      <c r="K17" s="256"/>
      <c r="L17" s="256"/>
      <c r="M17" s="261"/>
      <c r="N17" s="252"/>
      <c r="O17" s="253"/>
      <c r="P17" s="253"/>
      <c r="Q17" s="253"/>
      <c r="R17" s="253"/>
      <c r="S17" s="253"/>
      <c r="T17" s="253"/>
      <c r="U17" s="254"/>
      <c r="V17" s="252"/>
      <c r="W17" s="253"/>
      <c r="X17" s="253"/>
      <c r="Y17" s="253"/>
      <c r="Z17" s="253"/>
      <c r="AA17" s="253"/>
      <c r="AB17" s="253"/>
      <c r="AC17" s="254"/>
      <c r="AD17" s="252"/>
      <c r="AE17" s="253"/>
      <c r="AF17" s="253"/>
      <c r="AG17" s="253"/>
      <c r="AH17" s="253"/>
      <c r="AI17" s="253"/>
      <c r="AJ17" s="253"/>
      <c r="AK17" s="254"/>
      <c r="AL17" s="252"/>
      <c r="AM17" s="253"/>
      <c r="AN17" s="253"/>
      <c r="AO17" s="253"/>
      <c r="AP17" s="253"/>
      <c r="AQ17" s="253"/>
      <c r="AR17" s="253"/>
      <c r="AS17" s="254"/>
      <c r="AT17" s="252"/>
      <c r="AU17" s="253"/>
      <c r="AV17" s="253"/>
      <c r="AW17" s="253"/>
      <c r="AX17" s="253"/>
      <c r="AY17" s="253"/>
      <c r="AZ17" s="253"/>
      <c r="BA17" s="254"/>
      <c r="BB17" s="69"/>
      <c r="BC17" s="70"/>
      <c r="BD17" s="70"/>
      <c r="BE17" s="70"/>
      <c r="BF17" s="91"/>
      <c r="BG17" s="91"/>
      <c r="BH17" s="91"/>
      <c r="BI17" s="89"/>
      <c r="BJ17" s="13"/>
      <c r="BK17" s="44"/>
    </row>
    <row r="18" spans="1:63" s="17" customFormat="1" ht="12.75">
      <c r="A18" s="275"/>
      <c r="B18" s="266"/>
      <c r="C18" s="267"/>
      <c r="D18" s="276"/>
      <c r="E18" s="20" t="s">
        <v>61</v>
      </c>
      <c r="F18" s="252" t="e">
        <f>'PLANILHA DE PREÇO'!#REF!*0.7*1.2212</f>
        <v>#REF!</v>
      </c>
      <c r="G18" s="253"/>
      <c r="H18" s="253"/>
      <c r="I18" s="253"/>
      <c r="J18" s="253"/>
      <c r="K18" s="253"/>
      <c r="L18" s="253"/>
      <c r="M18" s="254"/>
      <c r="N18" s="252"/>
      <c r="O18" s="253"/>
      <c r="P18" s="253"/>
      <c r="Q18" s="253"/>
      <c r="R18" s="253"/>
      <c r="S18" s="253"/>
      <c r="T18" s="253"/>
      <c r="U18" s="254"/>
      <c r="V18" s="252"/>
      <c r="W18" s="253"/>
      <c r="X18" s="253"/>
      <c r="Y18" s="253"/>
      <c r="Z18" s="253"/>
      <c r="AA18" s="253"/>
      <c r="AB18" s="253"/>
      <c r="AC18" s="254"/>
      <c r="AD18" s="252"/>
      <c r="AE18" s="253"/>
      <c r="AF18" s="253"/>
      <c r="AG18" s="253"/>
      <c r="AH18" s="253"/>
      <c r="AI18" s="253"/>
      <c r="AJ18" s="253"/>
      <c r="AK18" s="254"/>
      <c r="AL18" s="252"/>
      <c r="AM18" s="253"/>
      <c r="AN18" s="253"/>
      <c r="AO18" s="253"/>
      <c r="AP18" s="253"/>
      <c r="AQ18" s="253"/>
      <c r="AR18" s="253"/>
      <c r="AS18" s="254"/>
      <c r="AT18" s="252"/>
      <c r="AU18" s="253"/>
      <c r="AV18" s="253"/>
      <c r="AW18" s="253"/>
      <c r="AX18" s="253"/>
      <c r="AY18" s="253"/>
      <c r="AZ18" s="253"/>
      <c r="BA18" s="254"/>
      <c r="BB18" s="252" t="e">
        <f>'PLANILHA DE PREÇO'!#REF!*0.3*1.2212</f>
        <v>#REF!</v>
      </c>
      <c r="BC18" s="253"/>
      <c r="BD18" s="253"/>
      <c r="BE18" s="253"/>
      <c r="BF18" s="253"/>
      <c r="BG18" s="253"/>
      <c r="BH18" s="253"/>
      <c r="BI18" s="258"/>
      <c r="BJ18" s="13"/>
      <c r="BK18" s="44" t="e">
        <f>SUM(F18:BI18)</f>
        <v>#REF!</v>
      </c>
    </row>
    <row r="19" spans="1:66" s="14" customFormat="1" ht="12.75">
      <c r="A19" s="62" t="s">
        <v>67</v>
      </c>
      <c r="B19" s="63" t="s">
        <v>7</v>
      </c>
      <c r="C19" s="64"/>
      <c r="D19" s="96"/>
      <c r="E19" s="2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4"/>
      <c r="BJ19" s="13"/>
      <c r="BK19" s="44"/>
      <c r="BL19" s="14">
        <f>SUM(BK21:BK23)</f>
        <v>0</v>
      </c>
      <c r="BN19" s="14">
        <f>BL19/1.2212</f>
        <v>0</v>
      </c>
    </row>
    <row r="20" spans="1:63" s="17" customFormat="1" ht="12.75">
      <c r="A20" s="275" t="s">
        <v>2</v>
      </c>
      <c r="B20" s="310" t="s">
        <v>15</v>
      </c>
      <c r="C20" s="311"/>
      <c r="D20" s="286">
        <v>210</v>
      </c>
      <c r="E20" s="19" t="s">
        <v>62</v>
      </c>
      <c r="F20" s="255"/>
      <c r="G20" s="256"/>
      <c r="H20" s="256"/>
      <c r="I20" s="256"/>
      <c r="J20" s="256"/>
      <c r="K20" s="256"/>
      <c r="L20" s="256"/>
      <c r="M20" s="261"/>
      <c r="N20" s="255"/>
      <c r="O20" s="256"/>
      <c r="P20" s="256"/>
      <c r="Q20" s="256"/>
      <c r="R20" s="256"/>
      <c r="S20" s="256"/>
      <c r="T20" s="256"/>
      <c r="U20" s="261"/>
      <c r="V20" s="255"/>
      <c r="W20" s="256"/>
      <c r="X20" s="256"/>
      <c r="Y20" s="256"/>
      <c r="Z20" s="256"/>
      <c r="AA20" s="256"/>
      <c r="AB20" s="256"/>
      <c r="AC20" s="261"/>
      <c r="AD20" s="255"/>
      <c r="AE20" s="256"/>
      <c r="AF20" s="256"/>
      <c r="AG20" s="256"/>
      <c r="AH20" s="256"/>
      <c r="AI20" s="256"/>
      <c r="AJ20" s="256"/>
      <c r="AK20" s="261"/>
      <c r="AL20" s="255"/>
      <c r="AM20" s="256"/>
      <c r="AN20" s="256"/>
      <c r="AO20" s="256"/>
      <c r="AP20" s="256"/>
      <c r="AQ20" s="256"/>
      <c r="AR20" s="256"/>
      <c r="AS20" s="261"/>
      <c r="AT20" s="255"/>
      <c r="AU20" s="256"/>
      <c r="AV20" s="256"/>
      <c r="AW20" s="256"/>
      <c r="AX20" s="256"/>
      <c r="AY20" s="256"/>
      <c r="AZ20" s="256"/>
      <c r="BA20" s="261"/>
      <c r="BB20" s="255"/>
      <c r="BC20" s="256"/>
      <c r="BD20" s="256"/>
      <c r="BE20" s="256"/>
      <c r="BF20" s="256"/>
      <c r="BG20" s="256"/>
      <c r="BH20" s="256"/>
      <c r="BI20" s="257"/>
      <c r="BJ20" s="13"/>
      <c r="BK20" s="44"/>
    </row>
    <row r="21" spans="1:63" s="14" customFormat="1" ht="12.75">
      <c r="A21" s="275"/>
      <c r="B21" s="312"/>
      <c r="C21" s="313"/>
      <c r="D21" s="269"/>
      <c r="E21" s="22" t="s">
        <v>61</v>
      </c>
      <c r="F21" s="252">
        <f>'PLANILHA DE PREÇO'!F15/7*1.2212</f>
        <v>0</v>
      </c>
      <c r="G21" s="253"/>
      <c r="H21" s="253"/>
      <c r="I21" s="253"/>
      <c r="J21" s="253"/>
      <c r="K21" s="253"/>
      <c r="L21" s="253"/>
      <c r="M21" s="254"/>
      <c r="N21" s="252">
        <f>'PLANILHA DE PREÇO'!F15/7*1.2212</f>
        <v>0</v>
      </c>
      <c r="O21" s="253"/>
      <c r="P21" s="253"/>
      <c r="Q21" s="253"/>
      <c r="R21" s="253"/>
      <c r="S21" s="253"/>
      <c r="T21" s="253"/>
      <c r="U21" s="254"/>
      <c r="V21" s="252">
        <f>'PLANILHA DE PREÇO'!F15/7*1.2212</f>
        <v>0</v>
      </c>
      <c r="W21" s="253"/>
      <c r="X21" s="253"/>
      <c r="Y21" s="253"/>
      <c r="Z21" s="253"/>
      <c r="AA21" s="253"/>
      <c r="AB21" s="253"/>
      <c r="AC21" s="254"/>
      <c r="AD21" s="252">
        <f>'PLANILHA DE PREÇO'!F15/7*1.2212</f>
        <v>0</v>
      </c>
      <c r="AE21" s="253"/>
      <c r="AF21" s="253"/>
      <c r="AG21" s="253"/>
      <c r="AH21" s="253"/>
      <c r="AI21" s="253"/>
      <c r="AJ21" s="253"/>
      <c r="AK21" s="254"/>
      <c r="AL21" s="252">
        <f>'PLANILHA DE PREÇO'!F15/7*1.2212</f>
        <v>0</v>
      </c>
      <c r="AM21" s="253"/>
      <c r="AN21" s="253"/>
      <c r="AO21" s="253"/>
      <c r="AP21" s="253"/>
      <c r="AQ21" s="253"/>
      <c r="AR21" s="253"/>
      <c r="AS21" s="254"/>
      <c r="AT21" s="252">
        <f>'PLANILHA DE PREÇO'!F15/7*1.2212</f>
        <v>0</v>
      </c>
      <c r="AU21" s="253"/>
      <c r="AV21" s="253"/>
      <c r="AW21" s="253"/>
      <c r="AX21" s="253"/>
      <c r="AY21" s="253"/>
      <c r="AZ21" s="253"/>
      <c r="BA21" s="254"/>
      <c r="BB21" s="252">
        <f>'PLANILHA DE PREÇO'!F15/7*1.2212</f>
        <v>0</v>
      </c>
      <c r="BC21" s="253"/>
      <c r="BD21" s="253"/>
      <c r="BE21" s="253"/>
      <c r="BF21" s="253"/>
      <c r="BG21" s="253"/>
      <c r="BH21" s="253"/>
      <c r="BI21" s="258"/>
      <c r="BJ21" s="13"/>
      <c r="BK21" s="44">
        <f>SUM(F21:BI21)</f>
        <v>0</v>
      </c>
    </row>
    <row r="22" spans="1:63" s="17" customFormat="1" ht="12.75">
      <c r="A22" s="275" t="s">
        <v>8</v>
      </c>
      <c r="B22" s="314" t="s">
        <v>16</v>
      </c>
      <c r="C22" s="315"/>
      <c r="D22" s="268">
        <v>30</v>
      </c>
      <c r="E22" s="22" t="s">
        <v>62</v>
      </c>
      <c r="F22" s="255"/>
      <c r="G22" s="256"/>
      <c r="H22" s="80"/>
      <c r="I22" s="80"/>
      <c r="J22" s="80"/>
      <c r="K22" s="80"/>
      <c r="L22" s="80"/>
      <c r="M22" s="81"/>
      <c r="N22" s="252"/>
      <c r="O22" s="253"/>
      <c r="P22" s="83"/>
      <c r="Q22" s="83"/>
      <c r="R22" s="83"/>
      <c r="S22" s="83"/>
      <c r="T22" s="83"/>
      <c r="U22" s="84"/>
      <c r="V22" s="252"/>
      <c r="W22" s="253"/>
      <c r="X22" s="83"/>
      <c r="Y22" s="83"/>
      <c r="Z22" s="83"/>
      <c r="AA22" s="83"/>
      <c r="AB22" s="83"/>
      <c r="AC22" s="84"/>
      <c r="AD22" s="252"/>
      <c r="AE22" s="253"/>
      <c r="AF22" s="83"/>
      <c r="AG22" s="83"/>
      <c r="AH22" s="83"/>
      <c r="AI22" s="83"/>
      <c r="AJ22" s="83"/>
      <c r="AK22" s="84"/>
      <c r="AL22" s="252"/>
      <c r="AM22" s="253"/>
      <c r="AN22" s="83"/>
      <c r="AO22" s="83"/>
      <c r="AP22" s="83"/>
      <c r="AQ22" s="83"/>
      <c r="AR22" s="83"/>
      <c r="AS22" s="84"/>
      <c r="AT22" s="252"/>
      <c r="AU22" s="253"/>
      <c r="AV22" s="83"/>
      <c r="AW22" s="83"/>
      <c r="AX22" s="83"/>
      <c r="AY22" s="83"/>
      <c r="AZ22" s="83"/>
      <c r="BA22" s="84"/>
      <c r="BB22" s="252"/>
      <c r="BC22" s="253"/>
      <c r="BD22" s="83"/>
      <c r="BE22" s="83"/>
      <c r="BF22" s="83"/>
      <c r="BG22" s="83"/>
      <c r="BH22" s="83"/>
      <c r="BI22" s="85"/>
      <c r="BJ22" s="13"/>
      <c r="BK22" s="44"/>
    </row>
    <row r="23" spans="1:63" s="14" customFormat="1" ht="12.75">
      <c r="A23" s="275"/>
      <c r="B23" s="312"/>
      <c r="C23" s="313"/>
      <c r="D23" s="269"/>
      <c r="E23" s="24" t="s">
        <v>61</v>
      </c>
      <c r="F23" s="252">
        <f>'PLANILHA DE PREÇO'!F16*1.2212</f>
        <v>0</v>
      </c>
      <c r="G23" s="253"/>
      <c r="H23" s="253"/>
      <c r="I23" s="253"/>
      <c r="J23" s="253"/>
      <c r="K23" s="253"/>
      <c r="L23" s="253"/>
      <c r="M23" s="254"/>
      <c r="N23" s="252"/>
      <c r="O23" s="253"/>
      <c r="P23" s="253"/>
      <c r="Q23" s="253"/>
      <c r="R23" s="253"/>
      <c r="S23" s="253"/>
      <c r="T23" s="253"/>
      <c r="U23" s="254"/>
      <c r="V23" s="252"/>
      <c r="W23" s="253"/>
      <c r="X23" s="253"/>
      <c r="Y23" s="253"/>
      <c r="Z23" s="253"/>
      <c r="AA23" s="253"/>
      <c r="AB23" s="253"/>
      <c r="AC23" s="254"/>
      <c r="AD23" s="252"/>
      <c r="AE23" s="253"/>
      <c r="AF23" s="253"/>
      <c r="AG23" s="253"/>
      <c r="AH23" s="253"/>
      <c r="AI23" s="253"/>
      <c r="AJ23" s="253"/>
      <c r="AK23" s="254"/>
      <c r="AL23" s="252"/>
      <c r="AM23" s="253"/>
      <c r="AN23" s="253"/>
      <c r="AO23" s="253"/>
      <c r="AP23" s="253"/>
      <c r="AQ23" s="253"/>
      <c r="AR23" s="253"/>
      <c r="AS23" s="254"/>
      <c r="AT23" s="252"/>
      <c r="AU23" s="253"/>
      <c r="AV23" s="253"/>
      <c r="AW23" s="253"/>
      <c r="AX23" s="253"/>
      <c r="AY23" s="253"/>
      <c r="AZ23" s="253"/>
      <c r="BA23" s="254"/>
      <c r="BB23" s="252"/>
      <c r="BC23" s="253"/>
      <c r="BD23" s="253"/>
      <c r="BE23" s="253"/>
      <c r="BF23" s="253"/>
      <c r="BG23" s="253"/>
      <c r="BH23" s="253"/>
      <c r="BI23" s="258"/>
      <c r="BJ23" s="13"/>
      <c r="BK23" s="44">
        <f>SUM(F23:BI23)</f>
        <v>0</v>
      </c>
    </row>
    <row r="24" spans="1:66" s="14" customFormat="1" ht="12.75">
      <c r="A24" s="62" t="s">
        <v>66</v>
      </c>
      <c r="B24" s="63" t="s">
        <v>18</v>
      </c>
      <c r="C24" s="64"/>
      <c r="D24" s="96"/>
      <c r="E24" s="2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4"/>
      <c r="BJ24" s="13"/>
      <c r="BK24" s="44"/>
      <c r="BL24" s="14" t="e">
        <f>SUM(BK26:BK42)</f>
        <v>#REF!</v>
      </c>
      <c r="BN24" s="14" t="e">
        <f>BL24/1.2212</f>
        <v>#REF!</v>
      </c>
    </row>
    <row r="25" spans="1:63" s="17" customFormat="1" ht="12.75">
      <c r="A25" s="262" t="s">
        <v>19</v>
      </c>
      <c r="B25" s="264" t="s">
        <v>58</v>
      </c>
      <c r="C25" s="265"/>
      <c r="D25" s="268">
        <v>20</v>
      </c>
      <c r="E25" s="19" t="s">
        <v>62</v>
      </c>
      <c r="F25" s="75"/>
      <c r="G25" s="95"/>
      <c r="H25" s="76"/>
      <c r="I25" s="76"/>
      <c r="J25" s="91"/>
      <c r="K25" s="72"/>
      <c r="L25" s="73"/>
      <c r="M25" s="77"/>
      <c r="N25" s="71"/>
      <c r="O25" s="72"/>
      <c r="P25" s="73"/>
      <c r="Q25" s="73"/>
      <c r="R25" s="72"/>
      <c r="S25" s="72"/>
      <c r="T25" s="73"/>
      <c r="U25" s="77"/>
      <c r="V25" s="71"/>
      <c r="W25" s="72"/>
      <c r="X25" s="73"/>
      <c r="Y25" s="73"/>
      <c r="Z25" s="72"/>
      <c r="AA25" s="72"/>
      <c r="AB25" s="73"/>
      <c r="AC25" s="77"/>
      <c r="AD25" s="260"/>
      <c r="AE25" s="259"/>
      <c r="AF25" s="73"/>
      <c r="AG25" s="73"/>
      <c r="AH25" s="259"/>
      <c r="AI25" s="259"/>
      <c r="AJ25" s="73"/>
      <c r="AK25" s="77"/>
      <c r="AL25" s="260"/>
      <c r="AM25" s="259"/>
      <c r="AN25" s="73"/>
      <c r="AO25" s="73"/>
      <c r="AP25" s="259"/>
      <c r="AQ25" s="259"/>
      <c r="AR25" s="73"/>
      <c r="AS25" s="77"/>
      <c r="AT25" s="260"/>
      <c r="AU25" s="259"/>
      <c r="AV25" s="73"/>
      <c r="AW25" s="73"/>
      <c r="AX25" s="259"/>
      <c r="AY25" s="259"/>
      <c r="AZ25" s="73"/>
      <c r="BA25" s="77"/>
      <c r="BB25" s="260"/>
      <c r="BC25" s="259"/>
      <c r="BD25" s="73"/>
      <c r="BE25" s="73"/>
      <c r="BF25" s="259"/>
      <c r="BG25" s="259"/>
      <c r="BH25" s="73"/>
      <c r="BI25" s="78"/>
      <c r="BJ25" s="13"/>
      <c r="BK25" s="44"/>
    </row>
    <row r="26" spans="1:63" s="17" customFormat="1" ht="12.75">
      <c r="A26" s="263"/>
      <c r="B26" s="266"/>
      <c r="C26" s="267"/>
      <c r="D26" s="269"/>
      <c r="E26" s="22" t="s">
        <v>61</v>
      </c>
      <c r="F26" s="252" t="e">
        <f>'PLANILHA DE PREÇO'!#REF!*1.2212</f>
        <v>#REF!</v>
      </c>
      <c r="G26" s="253"/>
      <c r="H26" s="253"/>
      <c r="I26" s="253"/>
      <c r="J26" s="253"/>
      <c r="K26" s="253"/>
      <c r="L26" s="253"/>
      <c r="M26" s="254"/>
      <c r="N26" s="252"/>
      <c r="O26" s="253"/>
      <c r="P26" s="253"/>
      <c r="Q26" s="253"/>
      <c r="R26" s="253"/>
      <c r="S26" s="253"/>
      <c r="T26" s="253"/>
      <c r="U26" s="254"/>
      <c r="V26" s="252"/>
      <c r="W26" s="253"/>
      <c r="X26" s="253"/>
      <c r="Y26" s="253"/>
      <c r="Z26" s="253"/>
      <c r="AA26" s="253"/>
      <c r="AB26" s="253"/>
      <c r="AC26" s="254"/>
      <c r="AD26" s="252"/>
      <c r="AE26" s="253"/>
      <c r="AF26" s="253"/>
      <c r="AG26" s="253"/>
      <c r="AH26" s="253"/>
      <c r="AI26" s="253"/>
      <c r="AJ26" s="253"/>
      <c r="AK26" s="254"/>
      <c r="AL26" s="69"/>
      <c r="AM26" s="70"/>
      <c r="AN26" s="83"/>
      <c r="AO26" s="83"/>
      <c r="AP26" s="70"/>
      <c r="AQ26" s="70"/>
      <c r="AR26" s="83"/>
      <c r="AS26" s="84"/>
      <c r="AT26" s="69"/>
      <c r="AU26" s="70"/>
      <c r="AV26" s="83"/>
      <c r="AW26" s="83"/>
      <c r="AX26" s="70"/>
      <c r="AY26" s="70"/>
      <c r="AZ26" s="83"/>
      <c r="BA26" s="84"/>
      <c r="BB26" s="69"/>
      <c r="BC26" s="70"/>
      <c r="BD26" s="83"/>
      <c r="BE26" s="83"/>
      <c r="BF26" s="70"/>
      <c r="BG26" s="70"/>
      <c r="BH26" s="83"/>
      <c r="BI26" s="85"/>
      <c r="BJ26" s="13"/>
      <c r="BK26" s="44" t="e">
        <f>SUM(F26:BI26)</f>
        <v>#REF!</v>
      </c>
    </row>
    <row r="27" spans="1:63" s="17" customFormat="1" ht="12.75">
      <c r="A27" s="274" t="s">
        <v>20</v>
      </c>
      <c r="B27" s="282" t="s">
        <v>55</v>
      </c>
      <c r="C27" s="283"/>
      <c r="D27" s="268">
        <v>20</v>
      </c>
      <c r="E27" s="22" t="s">
        <v>62</v>
      </c>
      <c r="F27" s="75"/>
      <c r="G27" s="95"/>
      <c r="H27" s="76"/>
      <c r="I27" s="76"/>
      <c r="J27" s="91"/>
      <c r="K27" s="72"/>
      <c r="L27" s="73"/>
      <c r="M27" s="84"/>
      <c r="N27" s="69"/>
      <c r="O27" s="70"/>
      <c r="P27" s="83"/>
      <c r="Q27" s="83"/>
      <c r="R27" s="70"/>
      <c r="S27" s="70"/>
      <c r="T27" s="83"/>
      <c r="U27" s="84"/>
      <c r="V27" s="69"/>
      <c r="W27" s="70"/>
      <c r="X27" s="83"/>
      <c r="Y27" s="83"/>
      <c r="Z27" s="70"/>
      <c r="AA27" s="70"/>
      <c r="AB27" s="83"/>
      <c r="AC27" s="84"/>
      <c r="AD27" s="69"/>
      <c r="AE27" s="70"/>
      <c r="AF27" s="83"/>
      <c r="AG27" s="83"/>
      <c r="AH27" s="70"/>
      <c r="AI27" s="70"/>
      <c r="AJ27" s="83"/>
      <c r="AK27" s="84"/>
      <c r="AL27" s="69"/>
      <c r="AM27" s="70"/>
      <c r="AN27" s="83"/>
      <c r="AO27" s="83"/>
      <c r="AP27" s="70"/>
      <c r="AQ27" s="70"/>
      <c r="AR27" s="83"/>
      <c r="AS27" s="84"/>
      <c r="AT27" s="69"/>
      <c r="AU27" s="70"/>
      <c r="AV27" s="83"/>
      <c r="AW27" s="83"/>
      <c r="AX27" s="70"/>
      <c r="AY27" s="70"/>
      <c r="AZ27" s="83"/>
      <c r="BA27" s="84"/>
      <c r="BB27" s="69"/>
      <c r="BC27" s="70"/>
      <c r="BD27" s="83"/>
      <c r="BE27" s="83"/>
      <c r="BF27" s="70"/>
      <c r="BG27" s="70"/>
      <c r="BH27" s="83"/>
      <c r="BI27" s="85"/>
      <c r="BJ27" s="13"/>
      <c r="BK27" s="44"/>
    </row>
    <row r="28" spans="1:63" s="14" customFormat="1" ht="12.75">
      <c r="A28" s="263"/>
      <c r="B28" s="272"/>
      <c r="C28" s="273"/>
      <c r="D28" s="269"/>
      <c r="E28" s="24" t="s">
        <v>61</v>
      </c>
      <c r="F28" s="252" t="e">
        <f>'PLANILHA DE PREÇO'!#REF!*1.2212</f>
        <v>#REF!</v>
      </c>
      <c r="G28" s="253"/>
      <c r="H28" s="253"/>
      <c r="I28" s="253"/>
      <c r="J28" s="253"/>
      <c r="K28" s="253"/>
      <c r="L28" s="253"/>
      <c r="M28" s="254"/>
      <c r="N28" s="82"/>
      <c r="O28" s="83"/>
      <c r="P28" s="83"/>
      <c r="Q28" s="83"/>
      <c r="R28" s="83"/>
      <c r="S28" s="83"/>
      <c r="T28" s="83"/>
      <c r="U28" s="84"/>
      <c r="V28" s="82"/>
      <c r="W28" s="83"/>
      <c r="X28" s="83"/>
      <c r="Y28" s="83"/>
      <c r="Z28" s="83"/>
      <c r="AA28" s="83"/>
      <c r="AB28" s="83"/>
      <c r="AC28" s="84"/>
      <c r="AD28" s="82"/>
      <c r="AE28" s="83"/>
      <c r="AF28" s="83"/>
      <c r="AG28" s="83"/>
      <c r="AH28" s="83"/>
      <c r="AI28" s="83"/>
      <c r="AJ28" s="83"/>
      <c r="AK28" s="84"/>
      <c r="AL28" s="82"/>
      <c r="AM28" s="83"/>
      <c r="AN28" s="83"/>
      <c r="AO28" s="83"/>
      <c r="AP28" s="83"/>
      <c r="AQ28" s="83"/>
      <c r="AR28" s="83"/>
      <c r="AS28" s="84"/>
      <c r="AT28" s="82"/>
      <c r="AU28" s="83"/>
      <c r="AV28" s="83"/>
      <c r="AW28" s="83"/>
      <c r="AX28" s="83"/>
      <c r="AY28" s="83"/>
      <c r="AZ28" s="83"/>
      <c r="BA28" s="84"/>
      <c r="BB28" s="82"/>
      <c r="BC28" s="83"/>
      <c r="BD28" s="83"/>
      <c r="BE28" s="83"/>
      <c r="BF28" s="83"/>
      <c r="BG28" s="83"/>
      <c r="BH28" s="83"/>
      <c r="BI28" s="85"/>
      <c r="BJ28" s="13"/>
      <c r="BK28" s="44" t="e">
        <f>SUM(F28:BI28)</f>
        <v>#REF!</v>
      </c>
    </row>
    <row r="29" spans="1:63" s="17" customFormat="1" ht="12.75">
      <c r="A29" s="262" t="s">
        <v>21</v>
      </c>
      <c r="B29" s="270" t="s">
        <v>142</v>
      </c>
      <c r="C29" s="271"/>
      <c r="D29" s="268">
        <v>20</v>
      </c>
      <c r="E29" s="22" t="s">
        <v>62</v>
      </c>
      <c r="F29" s="75"/>
      <c r="G29" s="95"/>
      <c r="H29" s="76"/>
      <c r="I29" s="76"/>
      <c r="J29" s="91"/>
      <c r="K29" s="70"/>
      <c r="L29" s="83"/>
      <c r="M29" s="84"/>
      <c r="N29" s="69"/>
      <c r="O29" s="70"/>
      <c r="P29" s="83"/>
      <c r="Q29" s="83"/>
      <c r="R29" s="70"/>
      <c r="S29" s="70"/>
      <c r="T29" s="83"/>
      <c r="U29" s="84"/>
      <c r="V29" s="69"/>
      <c r="W29" s="70"/>
      <c r="X29" s="83"/>
      <c r="Y29" s="83"/>
      <c r="Z29" s="70"/>
      <c r="AA29" s="70"/>
      <c r="AB29" s="83"/>
      <c r="AC29" s="84"/>
      <c r="AD29" s="69"/>
      <c r="AE29" s="70"/>
      <c r="AF29" s="83"/>
      <c r="AG29" s="83"/>
      <c r="AH29" s="70"/>
      <c r="AI29" s="70"/>
      <c r="AJ29" s="83"/>
      <c r="AK29" s="84"/>
      <c r="AL29" s="69"/>
      <c r="AM29" s="70"/>
      <c r="AN29" s="83"/>
      <c r="AO29" s="83"/>
      <c r="AP29" s="70"/>
      <c r="AQ29" s="70"/>
      <c r="AR29" s="83"/>
      <c r="AS29" s="84"/>
      <c r="AT29" s="69"/>
      <c r="AU29" s="70"/>
      <c r="AV29" s="83"/>
      <c r="AW29" s="83"/>
      <c r="AX29" s="70"/>
      <c r="AY29" s="70"/>
      <c r="AZ29" s="83"/>
      <c r="BA29" s="84"/>
      <c r="BB29" s="69"/>
      <c r="BC29" s="70"/>
      <c r="BD29" s="83"/>
      <c r="BE29" s="83"/>
      <c r="BF29" s="70"/>
      <c r="BG29" s="70"/>
      <c r="BH29" s="83"/>
      <c r="BI29" s="85"/>
      <c r="BJ29" s="13"/>
      <c r="BK29" s="44"/>
    </row>
    <row r="30" spans="1:63" s="14" customFormat="1" ht="12.75">
      <c r="A30" s="263"/>
      <c r="B30" s="272"/>
      <c r="C30" s="273"/>
      <c r="D30" s="269"/>
      <c r="E30" s="24" t="s">
        <v>61</v>
      </c>
      <c r="F30" s="252" t="e">
        <f>'PLANILHA DE PREÇO'!#REF!*1.2212</f>
        <v>#REF!</v>
      </c>
      <c r="G30" s="253"/>
      <c r="H30" s="253"/>
      <c r="I30" s="253"/>
      <c r="J30" s="253"/>
      <c r="K30" s="253"/>
      <c r="L30" s="253"/>
      <c r="M30" s="254"/>
      <c r="N30" s="82"/>
      <c r="O30" s="83"/>
      <c r="P30" s="83"/>
      <c r="Q30" s="83"/>
      <c r="R30" s="83"/>
      <c r="S30" s="83"/>
      <c r="T30" s="83"/>
      <c r="U30" s="84"/>
      <c r="V30" s="82"/>
      <c r="W30" s="83"/>
      <c r="X30" s="83"/>
      <c r="Y30" s="83"/>
      <c r="Z30" s="83"/>
      <c r="AA30" s="83"/>
      <c r="AB30" s="83"/>
      <c r="AC30" s="84"/>
      <c r="AD30" s="82"/>
      <c r="AE30" s="83"/>
      <c r="AF30" s="83"/>
      <c r="AG30" s="83"/>
      <c r="AH30" s="83"/>
      <c r="AI30" s="83"/>
      <c r="AJ30" s="83"/>
      <c r="AK30" s="84"/>
      <c r="AL30" s="82"/>
      <c r="AM30" s="83"/>
      <c r="AN30" s="83"/>
      <c r="AO30" s="83"/>
      <c r="AP30" s="83"/>
      <c r="AQ30" s="83"/>
      <c r="AR30" s="83"/>
      <c r="AS30" s="84"/>
      <c r="AT30" s="82"/>
      <c r="AU30" s="83"/>
      <c r="AV30" s="83"/>
      <c r="AW30" s="83"/>
      <c r="AX30" s="83"/>
      <c r="AY30" s="83"/>
      <c r="AZ30" s="83"/>
      <c r="BA30" s="84"/>
      <c r="BB30" s="82"/>
      <c r="BC30" s="83"/>
      <c r="BD30" s="83"/>
      <c r="BE30" s="83"/>
      <c r="BF30" s="83"/>
      <c r="BG30" s="83"/>
      <c r="BH30" s="83"/>
      <c r="BI30" s="85"/>
      <c r="BJ30" s="13"/>
      <c r="BK30" s="44" t="e">
        <f>SUM(F30:BI30)</f>
        <v>#REF!</v>
      </c>
    </row>
    <row r="31" spans="1:63" s="17" customFormat="1" ht="12.75">
      <c r="A31" s="274" t="s">
        <v>54</v>
      </c>
      <c r="B31" s="264" t="s">
        <v>92</v>
      </c>
      <c r="C31" s="265"/>
      <c r="D31" s="268">
        <v>20</v>
      </c>
      <c r="E31" s="19" t="s">
        <v>62</v>
      </c>
      <c r="F31" s="75"/>
      <c r="G31" s="95"/>
      <c r="H31" s="76"/>
      <c r="I31" s="76"/>
      <c r="J31" s="91"/>
      <c r="K31" s="72"/>
      <c r="L31" s="73"/>
      <c r="M31" s="77"/>
      <c r="N31" s="71"/>
      <c r="O31" s="72"/>
      <c r="P31" s="73"/>
      <c r="Q31" s="73"/>
      <c r="R31" s="72"/>
      <c r="S31" s="72"/>
      <c r="T31" s="73"/>
      <c r="U31" s="77"/>
      <c r="V31" s="71"/>
      <c r="W31" s="72"/>
      <c r="X31" s="73"/>
      <c r="Y31" s="73"/>
      <c r="Z31" s="72"/>
      <c r="AA31" s="72"/>
      <c r="AB31" s="73"/>
      <c r="AC31" s="77"/>
      <c r="AD31" s="260"/>
      <c r="AE31" s="259"/>
      <c r="AF31" s="73"/>
      <c r="AG31" s="73"/>
      <c r="AH31" s="259"/>
      <c r="AI31" s="259"/>
      <c r="AJ31" s="73"/>
      <c r="AK31" s="77"/>
      <c r="AL31" s="260"/>
      <c r="AM31" s="259"/>
      <c r="AN31" s="73"/>
      <c r="AO31" s="73"/>
      <c r="AP31" s="259"/>
      <c r="AQ31" s="259"/>
      <c r="AR31" s="73"/>
      <c r="AS31" s="77"/>
      <c r="AT31" s="260"/>
      <c r="AU31" s="259"/>
      <c r="AV31" s="73"/>
      <c r="AW31" s="73"/>
      <c r="AX31" s="259"/>
      <c r="AY31" s="259"/>
      <c r="AZ31" s="73"/>
      <c r="BA31" s="77"/>
      <c r="BB31" s="260"/>
      <c r="BC31" s="259"/>
      <c r="BD31" s="73"/>
      <c r="BE31" s="73"/>
      <c r="BF31" s="259"/>
      <c r="BG31" s="259"/>
      <c r="BH31" s="73"/>
      <c r="BI31" s="78"/>
      <c r="BJ31" s="13"/>
      <c r="BK31" s="44"/>
    </row>
    <row r="32" spans="1:63" s="17" customFormat="1" ht="12.75">
      <c r="A32" s="263"/>
      <c r="B32" s="266"/>
      <c r="C32" s="267"/>
      <c r="D32" s="269"/>
      <c r="E32" s="22" t="s">
        <v>61</v>
      </c>
      <c r="F32" s="252">
        <f>'PLANILHA DE PREÇO'!F18*1.2212</f>
        <v>0</v>
      </c>
      <c r="G32" s="253"/>
      <c r="H32" s="253"/>
      <c r="I32" s="253"/>
      <c r="J32" s="253"/>
      <c r="K32" s="253"/>
      <c r="L32" s="253"/>
      <c r="M32" s="254"/>
      <c r="N32" s="252"/>
      <c r="O32" s="253"/>
      <c r="P32" s="253"/>
      <c r="Q32" s="253"/>
      <c r="R32" s="253"/>
      <c r="S32" s="253"/>
      <c r="T32" s="253"/>
      <c r="U32" s="254"/>
      <c r="V32" s="252"/>
      <c r="W32" s="253"/>
      <c r="X32" s="253"/>
      <c r="Y32" s="253"/>
      <c r="Z32" s="253"/>
      <c r="AA32" s="253"/>
      <c r="AB32" s="253"/>
      <c r="AC32" s="254"/>
      <c r="AD32" s="252"/>
      <c r="AE32" s="253"/>
      <c r="AF32" s="253"/>
      <c r="AG32" s="253"/>
      <c r="AH32" s="253"/>
      <c r="AI32" s="253"/>
      <c r="AJ32" s="253"/>
      <c r="AK32" s="254"/>
      <c r="AL32" s="69"/>
      <c r="AM32" s="70"/>
      <c r="AN32" s="83"/>
      <c r="AO32" s="83"/>
      <c r="AP32" s="70"/>
      <c r="AQ32" s="70"/>
      <c r="AR32" s="83"/>
      <c r="AS32" s="84"/>
      <c r="AT32" s="69"/>
      <c r="AU32" s="70"/>
      <c r="AV32" s="83"/>
      <c r="AW32" s="83"/>
      <c r="AX32" s="70"/>
      <c r="AY32" s="70"/>
      <c r="AZ32" s="83"/>
      <c r="BA32" s="84"/>
      <c r="BB32" s="69"/>
      <c r="BC32" s="70"/>
      <c r="BD32" s="83"/>
      <c r="BE32" s="83"/>
      <c r="BF32" s="70"/>
      <c r="BG32" s="70"/>
      <c r="BH32" s="83"/>
      <c r="BI32" s="85"/>
      <c r="BJ32" s="13"/>
      <c r="BK32" s="44">
        <f>SUM(F32:BI32)</f>
        <v>0</v>
      </c>
    </row>
    <row r="33" spans="1:63" s="17" customFormat="1" ht="12.75">
      <c r="A33" s="262" t="s">
        <v>59</v>
      </c>
      <c r="B33" s="264" t="s">
        <v>99</v>
      </c>
      <c r="C33" s="265"/>
      <c r="D33" s="268">
        <v>20</v>
      </c>
      <c r="E33" s="19" t="s">
        <v>62</v>
      </c>
      <c r="F33" s="75"/>
      <c r="G33" s="95"/>
      <c r="H33" s="76"/>
      <c r="I33" s="76"/>
      <c r="J33" s="91"/>
      <c r="K33" s="72"/>
      <c r="L33" s="73"/>
      <c r="M33" s="77"/>
      <c r="N33" s="71"/>
      <c r="O33" s="72"/>
      <c r="P33" s="73"/>
      <c r="Q33" s="73"/>
      <c r="R33" s="72"/>
      <c r="S33" s="72"/>
      <c r="T33" s="73"/>
      <c r="U33" s="77"/>
      <c r="V33" s="71"/>
      <c r="W33" s="72"/>
      <c r="X33" s="73"/>
      <c r="Y33" s="73"/>
      <c r="Z33" s="72"/>
      <c r="AA33" s="72"/>
      <c r="AB33" s="73"/>
      <c r="AC33" s="77"/>
      <c r="AD33" s="260"/>
      <c r="AE33" s="259"/>
      <c r="AF33" s="73"/>
      <c r="AG33" s="73"/>
      <c r="AH33" s="259"/>
      <c r="AI33" s="259"/>
      <c r="AJ33" s="73"/>
      <c r="AK33" s="77"/>
      <c r="AL33" s="260"/>
      <c r="AM33" s="259"/>
      <c r="AN33" s="73"/>
      <c r="AO33" s="73"/>
      <c r="AP33" s="259"/>
      <c r="AQ33" s="259"/>
      <c r="AR33" s="73"/>
      <c r="AS33" s="77"/>
      <c r="AT33" s="260"/>
      <c r="AU33" s="259"/>
      <c r="AV33" s="73"/>
      <c r="AW33" s="73"/>
      <c r="AX33" s="259"/>
      <c r="AY33" s="259"/>
      <c r="AZ33" s="73"/>
      <c r="BA33" s="77"/>
      <c r="BB33" s="260"/>
      <c r="BC33" s="259"/>
      <c r="BD33" s="73"/>
      <c r="BE33" s="73"/>
      <c r="BF33" s="259"/>
      <c r="BG33" s="259"/>
      <c r="BH33" s="73"/>
      <c r="BI33" s="78"/>
      <c r="BJ33" s="13"/>
      <c r="BK33" s="44"/>
    </row>
    <row r="34" spans="1:63" s="17" customFormat="1" ht="12.75">
      <c r="A34" s="263"/>
      <c r="B34" s="266"/>
      <c r="C34" s="267"/>
      <c r="D34" s="269"/>
      <c r="E34" s="22" t="s">
        <v>61</v>
      </c>
      <c r="F34" s="252" t="e">
        <f>'PLANILHA DE PREÇO'!#REF!*1.2212</f>
        <v>#REF!</v>
      </c>
      <c r="G34" s="253"/>
      <c r="H34" s="253"/>
      <c r="I34" s="253"/>
      <c r="J34" s="253"/>
      <c r="K34" s="253"/>
      <c r="L34" s="253"/>
      <c r="M34" s="254"/>
      <c r="N34" s="252"/>
      <c r="O34" s="253"/>
      <c r="P34" s="253"/>
      <c r="Q34" s="253"/>
      <c r="R34" s="253"/>
      <c r="S34" s="253"/>
      <c r="T34" s="253"/>
      <c r="U34" s="254"/>
      <c r="V34" s="252"/>
      <c r="W34" s="253"/>
      <c r="X34" s="253"/>
      <c r="Y34" s="253"/>
      <c r="Z34" s="253"/>
      <c r="AA34" s="253"/>
      <c r="AB34" s="253"/>
      <c r="AC34" s="254"/>
      <c r="AD34" s="252"/>
      <c r="AE34" s="253"/>
      <c r="AF34" s="253"/>
      <c r="AG34" s="253"/>
      <c r="AH34" s="253"/>
      <c r="AI34" s="253"/>
      <c r="AJ34" s="253"/>
      <c r="AK34" s="254"/>
      <c r="AL34" s="69"/>
      <c r="AM34" s="70"/>
      <c r="AN34" s="83"/>
      <c r="AO34" s="83"/>
      <c r="AP34" s="70"/>
      <c r="AQ34" s="70"/>
      <c r="AR34" s="83"/>
      <c r="AS34" s="84"/>
      <c r="AT34" s="69"/>
      <c r="AU34" s="70"/>
      <c r="AV34" s="83"/>
      <c r="AW34" s="83"/>
      <c r="AX34" s="70"/>
      <c r="AY34" s="70"/>
      <c r="AZ34" s="83"/>
      <c r="BA34" s="84"/>
      <c r="BB34" s="69"/>
      <c r="BC34" s="70"/>
      <c r="BD34" s="83"/>
      <c r="BE34" s="83"/>
      <c r="BF34" s="70"/>
      <c r="BG34" s="70"/>
      <c r="BH34" s="83"/>
      <c r="BI34" s="85"/>
      <c r="BJ34" s="13"/>
      <c r="BK34" s="44" t="e">
        <f>SUM(F34:BI34)</f>
        <v>#REF!</v>
      </c>
    </row>
    <row r="35" spans="1:63" s="17" customFormat="1" ht="12.75">
      <c r="A35" s="274" t="s">
        <v>81</v>
      </c>
      <c r="B35" s="282" t="s">
        <v>37</v>
      </c>
      <c r="C35" s="283"/>
      <c r="D35" s="268">
        <v>20</v>
      </c>
      <c r="E35" s="22" t="s">
        <v>62</v>
      </c>
      <c r="F35" s="75"/>
      <c r="G35" s="95"/>
      <c r="H35" s="76"/>
      <c r="I35" s="76"/>
      <c r="J35" s="91"/>
      <c r="K35" s="70"/>
      <c r="L35" s="83"/>
      <c r="M35" s="84"/>
      <c r="N35" s="69"/>
      <c r="O35" s="70"/>
      <c r="P35" s="83"/>
      <c r="Q35" s="83"/>
      <c r="R35" s="70"/>
      <c r="S35" s="70"/>
      <c r="T35" s="83"/>
      <c r="U35" s="84"/>
      <c r="V35" s="69"/>
      <c r="W35" s="70"/>
      <c r="X35" s="83"/>
      <c r="Y35" s="83"/>
      <c r="Z35" s="70"/>
      <c r="AA35" s="70"/>
      <c r="AB35" s="83"/>
      <c r="AC35" s="84"/>
      <c r="AD35" s="69"/>
      <c r="AE35" s="70"/>
      <c r="AF35" s="83"/>
      <c r="AG35" s="83"/>
      <c r="AH35" s="70"/>
      <c r="AI35" s="70"/>
      <c r="AJ35" s="83"/>
      <c r="AK35" s="84"/>
      <c r="AL35" s="69"/>
      <c r="AM35" s="70"/>
      <c r="AN35" s="83"/>
      <c r="AO35" s="83"/>
      <c r="AP35" s="70"/>
      <c r="AQ35" s="70"/>
      <c r="AR35" s="83"/>
      <c r="AS35" s="84"/>
      <c r="AT35" s="69"/>
      <c r="AU35" s="70"/>
      <c r="AV35" s="83"/>
      <c r="AW35" s="83"/>
      <c r="AX35" s="70"/>
      <c r="AY35" s="70"/>
      <c r="AZ35" s="83"/>
      <c r="BA35" s="84"/>
      <c r="BB35" s="69"/>
      <c r="BC35" s="70"/>
      <c r="BD35" s="83"/>
      <c r="BE35" s="83"/>
      <c r="BF35" s="70"/>
      <c r="BG35" s="70"/>
      <c r="BH35" s="83"/>
      <c r="BI35" s="85"/>
      <c r="BJ35" s="13"/>
      <c r="BK35" s="44">
        <f>SUM(F35:BI35)</f>
        <v>0</v>
      </c>
    </row>
    <row r="36" spans="1:63" s="14" customFormat="1" ht="12.75">
      <c r="A36" s="263"/>
      <c r="B36" s="272"/>
      <c r="C36" s="273"/>
      <c r="D36" s="269"/>
      <c r="E36" s="24" t="s">
        <v>61</v>
      </c>
      <c r="F36" s="252" t="e">
        <f>'PLANILHA DE PREÇO'!#REF!*1.2212</f>
        <v>#REF!</v>
      </c>
      <c r="G36" s="253"/>
      <c r="H36" s="253"/>
      <c r="I36" s="253"/>
      <c r="J36" s="253"/>
      <c r="K36" s="253"/>
      <c r="L36" s="253"/>
      <c r="M36" s="254"/>
      <c r="N36" s="82"/>
      <c r="O36" s="83"/>
      <c r="P36" s="83"/>
      <c r="Q36" s="83"/>
      <c r="R36" s="83"/>
      <c r="S36" s="83"/>
      <c r="T36" s="83"/>
      <c r="U36" s="84"/>
      <c r="V36" s="82"/>
      <c r="W36" s="83"/>
      <c r="X36" s="83"/>
      <c r="Y36" s="83"/>
      <c r="Z36" s="83"/>
      <c r="AA36" s="83"/>
      <c r="AB36" s="83"/>
      <c r="AC36" s="84"/>
      <c r="AD36" s="82"/>
      <c r="AE36" s="83"/>
      <c r="AF36" s="83"/>
      <c r="AG36" s="83"/>
      <c r="AH36" s="83"/>
      <c r="AI36" s="83"/>
      <c r="AJ36" s="83"/>
      <c r="AK36" s="84"/>
      <c r="AL36" s="82"/>
      <c r="AM36" s="83"/>
      <c r="AN36" s="83"/>
      <c r="AO36" s="83"/>
      <c r="AP36" s="83"/>
      <c r="AQ36" s="83"/>
      <c r="AR36" s="83"/>
      <c r="AS36" s="84"/>
      <c r="AT36" s="82"/>
      <c r="AU36" s="83"/>
      <c r="AV36" s="83"/>
      <c r="AW36" s="83"/>
      <c r="AX36" s="83"/>
      <c r="AY36" s="83"/>
      <c r="AZ36" s="83"/>
      <c r="BA36" s="84"/>
      <c r="BB36" s="82"/>
      <c r="BC36" s="83"/>
      <c r="BD36" s="83"/>
      <c r="BE36" s="83"/>
      <c r="BF36" s="83"/>
      <c r="BG36" s="83"/>
      <c r="BH36" s="83"/>
      <c r="BI36" s="85"/>
      <c r="BJ36" s="13"/>
      <c r="BK36" s="44" t="e">
        <f>SUM(F36:BI36)</f>
        <v>#REF!</v>
      </c>
    </row>
    <row r="37" spans="1:63" s="17" customFormat="1" ht="12.75">
      <c r="A37" s="262" t="s">
        <v>95</v>
      </c>
      <c r="B37" s="270" t="s">
        <v>147</v>
      </c>
      <c r="C37" s="271"/>
      <c r="D37" s="268">
        <v>20</v>
      </c>
      <c r="E37" s="22" t="s">
        <v>62</v>
      </c>
      <c r="F37" s="75"/>
      <c r="G37" s="95"/>
      <c r="H37" s="76"/>
      <c r="I37" s="76"/>
      <c r="J37" s="91"/>
      <c r="K37" s="70"/>
      <c r="L37" s="83"/>
      <c r="M37" s="84"/>
      <c r="N37" s="69"/>
      <c r="O37" s="70"/>
      <c r="P37" s="83"/>
      <c r="Q37" s="83"/>
      <c r="R37" s="70"/>
      <c r="S37" s="70"/>
      <c r="T37" s="83"/>
      <c r="U37" s="84"/>
      <c r="V37" s="69"/>
      <c r="W37" s="70"/>
      <c r="X37" s="83"/>
      <c r="Y37" s="83"/>
      <c r="Z37" s="70"/>
      <c r="AA37" s="70"/>
      <c r="AB37" s="83"/>
      <c r="AC37" s="84"/>
      <c r="AD37" s="69"/>
      <c r="AE37" s="70"/>
      <c r="AF37" s="83"/>
      <c r="AG37" s="83"/>
      <c r="AH37" s="70"/>
      <c r="AI37" s="70"/>
      <c r="AJ37" s="83"/>
      <c r="AK37" s="84"/>
      <c r="AL37" s="69"/>
      <c r="AM37" s="70"/>
      <c r="AN37" s="83"/>
      <c r="AO37" s="83"/>
      <c r="AP37" s="70"/>
      <c r="AQ37" s="70"/>
      <c r="AR37" s="83"/>
      <c r="AS37" s="84"/>
      <c r="AT37" s="69"/>
      <c r="AU37" s="70"/>
      <c r="AV37" s="83"/>
      <c r="AW37" s="83"/>
      <c r="AX37" s="70"/>
      <c r="AY37" s="70"/>
      <c r="AZ37" s="83"/>
      <c r="BA37" s="84"/>
      <c r="BB37" s="69"/>
      <c r="BC37" s="70"/>
      <c r="BD37" s="83"/>
      <c r="BE37" s="83"/>
      <c r="BF37" s="70"/>
      <c r="BG37" s="70"/>
      <c r="BH37" s="83"/>
      <c r="BI37" s="85"/>
      <c r="BJ37" s="13"/>
      <c r="BK37" s="44"/>
    </row>
    <row r="38" spans="1:63" s="14" customFormat="1" ht="12.75">
      <c r="A38" s="263"/>
      <c r="B38" s="272"/>
      <c r="C38" s="273"/>
      <c r="D38" s="269"/>
      <c r="E38" s="24" t="s">
        <v>61</v>
      </c>
      <c r="F38" s="252" t="e">
        <f>'PLANILHA DE PREÇO'!#REF!*1.2212</f>
        <v>#REF!</v>
      </c>
      <c r="G38" s="253"/>
      <c r="H38" s="253"/>
      <c r="I38" s="253"/>
      <c r="J38" s="253"/>
      <c r="K38" s="253"/>
      <c r="L38" s="253"/>
      <c r="M38" s="254"/>
      <c r="N38" s="82"/>
      <c r="O38" s="83"/>
      <c r="P38" s="83"/>
      <c r="Q38" s="83"/>
      <c r="R38" s="83"/>
      <c r="S38" s="83"/>
      <c r="T38" s="83"/>
      <c r="U38" s="84"/>
      <c r="V38" s="82"/>
      <c r="W38" s="83"/>
      <c r="X38" s="83"/>
      <c r="Y38" s="83"/>
      <c r="Z38" s="83"/>
      <c r="AA38" s="83"/>
      <c r="AB38" s="83"/>
      <c r="AC38" s="84"/>
      <c r="AD38" s="82"/>
      <c r="AE38" s="83"/>
      <c r="AF38" s="83"/>
      <c r="AG38" s="83"/>
      <c r="AH38" s="83"/>
      <c r="AI38" s="83"/>
      <c r="AJ38" s="83"/>
      <c r="AK38" s="84"/>
      <c r="AL38" s="82"/>
      <c r="AM38" s="83"/>
      <c r="AN38" s="83"/>
      <c r="AO38" s="83"/>
      <c r="AP38" s="83"/>
      <c r="AQ38" s="83"/>
      <c r="AR38" s="83"/>
      <c r="AS38" s="84"/>
      <c r="AT38" s="82"/>
      <c r="AU38" s="83"/>
      <c r="AV38" s="83"/>
      <c r="AW38" s="83"/>
      <c r="AX38" s="83"/>
      <c r="AY38" s="83"/>
      <c r="AZ38" s="83"/>
      <c r="BA38" s="84"/>
      <c r="BB38" s="82"/>
      <c r="BC38" s="83"/>
      <c r="BD38" s="83"/>
      <c r="BE38" s="83"/>
      <c r="BF38" s="83"/>
      <c r="BG38" s="83"/>
      <c r="BH38" s="83"/>
      <c r="BI38" s="85"/>
      <c r="BJ38" s="13"/>
      <c r="BK38" s="44" t="e">
        <f>SUM(F38:BI38)</f>
        <v>#REF!</v>
      </c>
    </row>
    <row r="39" spans="1:63" s="17" customFormat="1" ht="12.75">
      <c r="A39" s="274" t="s">
        <v>148</v>
      </c>
      <c r="B39" s="264" t="s">
        <v>143</v>
      </c>
      <c r="C39" s="265"/>
      <c r="D39" s="268">
        <v>30</v>
      </c>
      <c r="E39" s="22" t="s">
        <v>62</v>
      </c>
      <c r="F39" s="75"/>
      <c r="G39" s="95"/>
      <c r="H39" s="76"/>
      <c r="I39" s="76"/>
      <c r="J39" s="91"/>
      <c r="K39" s="72"/>
      <c r="L39" s="73"/>
      <c r="M39" s="77"/>
      <c r="N39" s="71"/>
      <c r="O39" s="72"/>
      <c r="P39" s="73"/>
      <c r="Q39" s="73"/>
      <c r="R39" s="72"/>
      <c r="S39" s="72"/>
      <c r="T39" s="73"/>
      <c r="U39" s="77"/>
      <c r="V39" s="71"/>
      <c r="W39" s="72"/>
      <c r="X39" s="73"/>
      <c r="Y39" s="73"/>
      <c r="Z39" s="72"/>
      <c r="AA39" s="72"/>
      <c r="AB39" s="73"/>
      <c r="AC39" s="77"/>
      <c r="AD39" s="260"/>
      <c r="AE39" s="259"/>
      <c r="AF39" s="73"/>
      <c r="AG39" s="73"/>
      <c r="AH39" s="259"/>
      <c r="AI39" s="259"/>
      <c r="AJ39" s="73"/>
      <c r="AK39" s="77"/>
      <c r="AL39" s="260"/>
      <c r="AM39" s="259"/>
      <c r="AN39" s="73"/>
      <c r="AO39" s="73"/>
      <c r="AP39" s="259"/>
      <c r="AQ39" s="259"/>
      <c r="AR39" s="73"/>
      <c r="AS39" s="77"/>
      <c r="AT39" s="260"/>
      <c r="AU39" s="259"/>
      <c r="AV39" s="73"/>
      <c r="AW39" s="73"/>
      <c r="AX39" s="259"/>
      <c r="AY39" s="259"/>
      <c r="AZ39" s="73"/>
      <c r="BA39" s="77"/>
      <c r="BB39" s="260"/>
      <c r="BC39" s="259"/>
      <c r="BD39" s="73"/>
      <c r="BE39" s="73"/>
      <c r="BF39" s="259"/>
      <c r="BG39" s="259"/>
      <c r="BH39" s="76"/>
      <c r="BI39" s="87"/>
      <c r="BJ39" s="13"/>
      <c r="BK39" s="44"/>
    </row>
    <row r="40" spans="1:63" s="17" customFormat="1" ht="12.75">
      <c r="A40" s="263"/>
      <c r="B40" s="266"/>
      <c r="C40" s="267"/>
      <c r="D40" s="269"/>
      <c r="E40" s="24" t="s">
        <v>61</v>
      </c>
      <c r="F40" s="252">
        <f>'PLANILHA DE PREÇO'!F25*0.6*1.2212</f>
        <v>0</v>
      </c>
      <c r="G40" s="253"/>
      <c r="H40" s="253"/>
      <c r="I40" s="253"/>
      <c r="J40" s="253"/>
      <c r="K40" s="253"/>
      <c r="L40" s="253"/>
      <c r="M40" s="254"/>
      <c r="N40" s="252"/>
      <c r="O40" s="253"/>
      <c r="P40" s="253"/>
      <c r="Q40" s="253"/>
      <c r="R40" s="253"/>
      <c r="S40" s="253"/>
      <c r="T40" s="253"/>
      <c r="U40" s="254"/>
      <c r="V40" s="252"/>
      <c r="W40" s="253"/>
      <c r="X40" s="253"/>
      <c r="Y40" s="253"/>
      <c r="Z40" s="253"/>
      <c r="AA40" s="253"/>
      <c r="AB40" s="253"/>
      <c r="AC40" s="254"/>
      <c r="AD40" s="252"/>
      <c r="AE40" s="253"/>
      <c r="AF40" s="253"/>
      <c r="AG40" s="253"/>
      <c r="AH40" s="253"/>
      <c r="AI40" s="253"/>
      <c r="AJ40" s="253"/>
      <c r="AK40" s="254"/>
      <c r="AL40" s="69"/>
      <c r="AM40" s="70"/>
      <c r="AN40" s="83"/>
      <c r="AO40" s="83"/>
      <c r="AP40" s="70"/>
      <c r="AQ40" s="70"/>
      <c r="AR40" s="83"/>
      <c r="AS40" s="84"/>
      <c r="AT40" s="69"/>
      <c r="AU40" s="70"/>
      <c r="AV40" s="83"/>
      <c r="AW40" s="83"/>
      <c r="AX40" s="70"/>
      <c r="AY40" s="70"/>
      <c r="AZ40" s="83"/>
      <c r="BA40" s="84"/>
      <c r="BB40" s="252">
        <f>'PLANILHA DE PREÇO'!F25*0.4*1.2212</f>
        <v>0</v>
      </c>
      <c r="BC40" s="253"/>
      <c r="BD40" s="253"/>
      <c r="BE40" s="253"/>
      <c r="BF40" s="253"/>
      <c r="BG40" s="253"/>
      <c r="BH40" s="253"/>
      <c r="BI40" s="258"/>
      <c r="BJ40" s="13"/>
      <c r="BK40" s="44">
        <f>SUM(F40:BI40)</f>
        <v>0</v>
      </c>
    </row>
    <row r="41" spans="1:63" s="17" customFormat="1" ht="12.75">
      <c r="A41" s="262" t="s">
        <v>149</v>
      </c>
      <c r="B41" s="264" t="s">
        <v>144</v>
      </c>
      <c r="C41" s="265"/>
      <c r="D41" s="268">
        <v>30</v>
      </c>
      <c r="E41" s="19" t="s">
        <v>62</v>
      </c>
      <c r="F41" s="75"/>
      <c r="G41" s="95"/>
      <c r="H41" s="76"/>
      <c r="I41" s="76"/>
      <c r="J41" s="91"/>
      <c r="K41" s="72"/>
      <c r="L41" s="73"/>
      <c r="M41" s="77"/>
      <c r="N41" s="71"/>
      <c r="O41" s="72"/>
      <c r="P41" s="73"/>
      <c r="Q41" s="73"/>
      <c r="R41" s="72"/>
      <c r="S41" s="72"/>
      <c r="T41" s="73"/>
      <c r="U41" s="77"/>
      <c r="V41" s="71"/>
      <c r="W41" s="72"/>
      <c r="X41" s="73"/>
      <c r="Y41" s="73"/>
      <c r="Z41" s="72"/>
      <c r="AA41" s="72"/>
      <c r="AB41" s="73"/>
      <c r="AC41" s="77"/>
      <c r="AD41" s="260"/>
      <c r="AE41" s="259"/>
      <c r="AF41" s="73"/>
      <c r="AG41" s="73"/>
      <c r="AH41" s="259"/>
      <c r="AI41" s="259"/>
      <c r="AJ41" s="73"/>
      <c r="AK41" s="77"/>
      <c r="AL41" s="260"/>
      <c r="AM41" s="259"/>
      <c r="AN41" s="73"/>
      <c r="AO41" s="73"/>
      <c r="AP41" s="259"/>
      <c r="AQ41" s="259"/>
      <c r="AR41" s="73"/>
      <c r="AS41" s="77"/>
      <c r="AT41" s="260"/>
      <c r="AU41" s="259"/>
      <c r="AV41" s="73"/>
      <c r="AW41" s="73"/>
      <c r="AX41" s="259"/>
      <c r="AY41" s="259"/>
      <c r="AZ41" s="73"/>
      <c r="BA41" s="77"/>
      <c r="BB41" s="260"/>
      <c r="BC41" s="259"/>
      <c r="BD41" s="73"/>
      <c r="BE41" s="73"/>
      <c r="BF41" s="259"/>
      <c r="BG41" s="259"/>
      <c r="BH41" s="76"/>
      <c r="BI41" s="87"/>
      <c r="BJ41" s="13"/>
      <c r="BK41" s="44"/>
    </row>
    <row r="42" spans="1:63" s="17" customFormat="1" ht="12.75">
      <c r="A42" s="263"/>
      <c r="B42" s="266"/>
      <c r="C42" s="267"/>
      <c r="D42" s="269"/>
      <c r="E42" s="22" t="s">
        <v>61</v>
      </c>
      <c r="F42" s="252" t="e">
        <f>'PLANILHA DE PREÇO'!#REF!*0.6*1.2212</f>
        <v>#REF!</v>
      </c>
      <c r="G42" s="253"/>
      <c r="H42" s="253"/>
      <c r="I42" s="253"/>
      <c r="J42" s="253"/>
      <c r="K42" s="253"/>
      <c r="L42" s="253"/>
      <c r="M42" s="254"/>
      <c r="N42" s="252"/>
      <c r="O42" s="253"/>
      <c r="P42" s="253"/>
      <c r="Q42" s="253"/>
      <c r="R42" s="253"/>
      <c r="S42" s="253"/>
      <c r="T42" s="253"/>
      <c r="U42" s="254"/>
      <c r="V42" s="252"/>
      <c r="W42" s="253"/>
      <c r="X42" s="253"/>
      <c r="Y42" s="253"/>
      <c r="Z42" s="253"/>
      <c r="AA42" s="253"/>
      <c r="AB42" s="253"/>
      <c r="AC42" s="254"/>
      <c r="AD42" s="252"/>
      <c r="AE42" s="253"/>
      <c r="AF42" s="253"/>
      <c r="AG42" s="253"/>
      <c r="AH42" s="253"/>
      <c r="AI42" s="253"/>
      <c r="AJ42" s="253"/>
      <c r="AK42" s="254"/>
      <c r="AL42" s="69"/>
      <c r="AM42" s="70"/>
      <c r="AN42" s="83"/>
      <c r="AO42" s="83"/>
      <c r="AP42" s="70"/>
      <c r="AQ42" s="70"/>
      <c r="AR42" s="83"/>
      <c r="AS42" s="84"/>
      <c r="AT42" s="69"/>
      <c r="AU42" s="70"/>
      <c r="AV42" s="83"/>
      <c r="AW42" s="83"/>
      <c r="AX42" s="70"/>
      <c r="AY42" s="70"/>
      <c r="AZ42" s="83"/>
      <c r="BA42" s="84"/>
      <c r="BB42" s="252" t="e">
        <f>'PLANILHA DE PREÇO'!#REF!*0.4*1.2212</f>
        <v>#REF!</v>
      </c>
      <c r="BC42" s="253"/>
      <c r="BD42" s="253"/>
      <c r="BE42" s="253"/>
      <c r="BF42" s="253"/>
      <c r="BG42" s="253"/>
      <c r="BH42" s="253"/>
      <c r="BI42" s="258"/>
      <c r="BJ42" s="13"/>
      <c r="BK42" s="44" t="e">
        <f>SUM(F42:BI42)</f>
        <v>#REF!</v>
      </c>
    </row>
    <row r="43" spans="1:66" s="14" customFormat="1" ht="12.75">
      <c r="A43" s="62" t="s">
        <v>65</v>
      </c>
      <c r="B43" s="63" t="s">
        <v>85</v>
      </c>
      <c r="C43" s="64"/>
      <c r="D43" s="96"/>
      <c r="E43" s="23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3"/>
      <c r="BJ43" s="13"/>
      <c r="BK43" s="44"/>
      <c r="BL43" s="14" t="e">
        <f>SUM(BK45:BK65)</f>
        <v>#REF!</v>
      </c>
      <c r="BN43" s="14" t="e">
        <f>BL43/1.2212</f>
        <v>#REF!</v>
      </c>
    </row>
    <row r="44" spans="1:63" s="17" customFormat="1" ht="12.75">
      <c r="A44" s="274" t="s">
        <v>25</v>
      </c>
      <c r="B44" s="282" t="s">
        <v>23</v>
      </c>
      <c r="C44" s="283"/>
      <c r="D44" s="268">
        <v>45</v>
      </c>
      <c r="E44" s="19" t="s">
        <v>62</v>
      </c>
      <c r="F44" s="71"/>
      <c r="G44" s="72"/>
      <c r="H44" s="73"/>
      <c r="I44" s="73"/>
      <c r="J44" s="256"/>
      <c r="K44" s="256"/>
      <c r="L44" s="256"/>
      <c r="M44" s="74"/>
      <c r="N44" s="75"/>
      <c r="O44" s="95"/>
      <c r="P44" s="76"/>
      <c r="Q44" s="76"/>
      <c r="R44" s="72"/>
      <c r="S44" s="72"/>
      <c r="T44" s="73"/>
      <c r="U44" s="77"/>
      <c r="V44" s="71"/>
      <c r="W44" s="72"/>
      <c r="X44" s="73"/>
      <c r="Y44" s="73"/>
      <c r="Z44" s="72"/>
      <c r="AA44" s="72"/>
      <c r="AB44" s="73"/>
      <c r="AC44" s="77"/>
      <c r="AD44" s="71"/>
      <c r="AE44" s="72"/>
      <c r="AF44" s="73"/>
      <c r="AG44" s="73"/>
      <c r="AH44" s="72"/>
      <c r="AI44" s="72"/>
      <c r="AJ44" s="73"/>
      <c r="AK44" s="77"/>
      <c r="AL44" s="71"/>
      <c r="AM44" s="72"/>
      <c r="AN44" s="73"/>
      <c r="AO44" s="73"/>
      <c r="AP44" s="72"/>
      <c r="AQ44" s="72"/>
      <c r="AR44" s="73"/>
      <c r="AS44" s="77"/>
      <c r="AT44" s="69"/>
      <c r="AU44" s="70"/>
      <c r="AV44" s="83"/>
      <c r="AW44" s="83"/>
      <c r="AX44" s="70"/>
      <c r="AY44" s="70"/>
      <c r="AZ44" s="83"/>
      <c r="BA44" s="84"/>
      <c r="BB44" s="72"/>
      <c r="BC44" s="72"/>
      <c r="BD44" s="73"/>
      <c r="BE44" s="73"/>
      <c r="BF44" s="72"/>
      <c r="BG44" s="72"/>
      <c r="BH44" s="73"/>
      <c r="BI44" s="78"/>
      <c r="BJ44" s="13"/>
      <c r="BK44" s="44"/>
    </row>
    <row r="45" spans="1:66" s="14" customFormat="1" ht="12.75">
      <c r="A45" s="263"/>
      <c r="B45" s="272"/>
      <c r="C45" s="273"/>
      <c r="D45" s="269"/>
      <c r="E45" s="20" t="s">
        <v>61</v>
      </c>
      <c r="F45" s="252">
        <f>'PLANILHA DE PREÇO'!F284/2*1.2212</f>
        <v>0</v>
      </c>
      <c r="G45" s="253"/>
      <c r="H45" s="253"/>
      <c r="I45" s="253"/>
      <c r="J45" s="253"/>
      <c r="K45" s="253"/>
      <c r="L45" s="253"/>
      <c r="M45" s="254"/>
      <c r="N45" s="252">
        <f>'PLANILHA DE PREÇO'!F284/2*1.2212</f>
        <v>0</v>
      </c>
      <c r="O45" s="253"/>
      <c r="P45" s="253"/>
      <c r="Q45" s="253"/>
      <c r="R45" s="253"/>
      <c r="S45" s="253"/>
      <c r="T45" s="253"/>
      <c r="U45" s="254"/>
      <c r="V45" s="71"/>
      <c r="W45" s="72"/>
      <c r="X45" s="73"/>
      <c r="Y45" s="73"/>
      <c r="Z45" s="72"/>
      <c r="AA45" s="72"/>
      <c r="AB45" s="73"/>
      <c r="AC45" s="77"/>
      <c r="AD45" s="71"/>
      <c r="AE45" s="72"/>
      <c r="AF45" s="73"/>
      <c r="AG45" s="73"/>
      <c r="AH45" s="72"/>
      <c r="AI45" s="72"/>
      <c r="AJ45" s="73"/>
      <c r="AK45" s="77"/>
      <c r="AL45" s="71"/>
      <c r="AM45" s="72"/>
      <c r="AN45" s="73"/>
      <c r="AO45" s="73"/>
      <c r="AP45" s="72"/>
      <c r="AQ45" s="72"/>
      <c r="AR45" s="73"/>
      <c r="AS45" s="77"/>
      <c r="AT45" s="71"/>
      <c r="AU45" s="72"/>
      <c r="AV45" s="73"/>
      <c r="AW45" s="73"/>
      <c r="AX45" s="72"/>
      <c r="AY45" s="72"/>
      <c r="AZ45" s="73"/>
      <c r="BA45" s="77"/>
      <c r="BB45" s="72"/>
      <c r="BC45" s="72"/>
      <c r="BD45" s="73"/>
      <c r="BE45" s="73"/>
      <c r="BF45" s="72"/>
      <c r="BG45" s="72"/>
      <c r="BH45" s="73"/>
      <c r="BI45" s="78"/>
      <c r="BJ45" s="13"/>
      <c r="BK45" s="44">
        <f>SUM(F45:BI45)</f>
        <v>0</v>
      </c>
      <c r="BN45" s="14">
        <f>BK45/1.2212</f>
        <v>0</v>
      </c>
    </row>
    <row r="46" spans="1:66" s="17" customFormat="1" ht="12.75">
      <c r="A46" s="274" t="s">
        <v>26</v>
      </c>
      <c r="B46" s="282" t="s">
        <v>36</v>
      </c>
      <c r="C46" s="283"/>
      <c r="D46" s="268">
        <v>60</v>
      </c>
      <c r="E46" s="19" t="s">
        <v>62</v>
      </c>
      <c r="F46" s="71"/>
      <c r="G46" s="72"/>
      <c r="H46" s="73"/>
      <c r="I46" s="73"/>
      <c r="J46" s="72"/>
      <c r="K46" s="72"/>
      <c r="L46" s="73"/>
      <c r="M46" s="77"/>
      <c r="N46" s="79"/>
      <c r="O46" s="80"/>
      <c r="P46" s="80"/>
      <c r="Q46" s="80"/>
      <c r="R46" s="80"/>
      <c r="S46" s="80"/>
      <c r="T46" s="80"/>
      <c r="U46" s="81"/>
      <c r="V46" s="79"/>
      <c r="W46" s="80"/>
      <c r="X46" s="80"/>
      <c r="Y46" s="80"/>
      <c r="Z46" s="80"/>
      <c r="AA46" s="80"/>
      <c r="AB46" s="80"/>
      <c r="AC46" s="81"/>
      <c r="AD46" s="79"/>
      <c r="AE46" s="80"/>
      <c r="AF46" s="80"/>
      <c r="AG46" s="80"/>
      <c r="AH46" s="80"/>
      <c r="AI46" s="80"/>
      <c r="AJ46" s="80"/>
      <c r="AK46" s="81"/>
      <c r="AL46" s="82"/>
      <c r="AM46" s="83"/>
      <c r="AN46" s="83"/>
      <c r="AO46" s="83"/>
      <c r="AP46" s="83"/>
      <c r="AQ46" s="83"/>
      <c r="AR46" s="83"/>
      <c r="AS46" s="84"/>
      <c r="AT46" s="82"/>
      <c r="AU46" s="83"/>
      <c r="AV46" s="83"/>
      <c r="AW46" s="83"/>
      <c r="AX46" s="83"/>
      <c r="AY46" s="83"/>
      <c r="AZ46" s="83"/>
      <c r="BA46" s="84"/>
      <c r="BB46" s="83"/>
      <c r="BC46" s="83"/>
      <c r="BD46" s="83"/>
      <c r="BE46" s="83"/>
      <c r="BF46" s="83"/>
      <c r="BG46" s="83"/>
      <c r="BH46" s="83"/>
      <c r="BI46" s="85"/>
      <c r="BJ46" s="13"/>
      <c r="BK46" s="44"/>
      <c r="BN46" s="14">
        <f aca="true" t="shared" si="0" ref="BN46:BN65">BK46/1.2212</f>
        <v>0</v>
      </c>
    </row>
    <row r="47" spans="1:66" s="14" customFormat="1" ht="12.75">
      <c r="A47" s="263"/>
      <c r="B47" s="272"/>
      <c r="C47" s="273"/>
      <c r="D47" s="269"/>
      <c r="E47" s="20" t="s">
        <v>61</v>
      </c>
      <c r="F47" s="252"/>
      <c r="G47" s="253"/>
      <c r="H47" s="253"/>
      <c r="I47" s="253"/>
      <c r="J47" s="253"/>
      <c r="K47" s="253"/>
      <c r="L47" s="253"/>
      <c r="M47" s="254"/>
      <c r="N47" s="252">
        <f>'PLANILHA DE PREÇO'!F293/3*1.2212</f>
        <v>0</v>
      </c>
      <c r="O47" s="253"/>
      <c r="P47" s="253"/>
      <c r="Q47" s="253"/>
      <c r="R47" s="253"/>
      <c r="S47" s="253"/>
      <c r="T47" s="253"/>
      <c r="U47" s="254"/>
      <c r="V47" s="252">
        <f>'PLANILHA DE PREÇO'!F293/3*1.2212</f>
        <v>0</v>
      </c>
      <c r="W47" s="253"/>
      <c r="X47" s="253"/>
      <c r="Y47" s="253"/>
      <c r="Z47" s="253"/>
      <c r="AA47" s="253"/>
      <c r="AB47" s="253"/>
      <c r="AC47" s="254"/>
      <c r="AD47" s="252">
        <f>'PLANILHA DE PREÇO'!F293/3*1.2212</f>
        <v>0</v>
      </c>
      <c r="AE47" s="253"/>
      <c r="AF47" s="253"/>
      <c r="AG47" s="253"/>
      <c r="AH47" s="253"/>
      <c r="AI47" s="253"/>
      <c r="AJ47" s="253"/>
      <c r="AK47" s="254"/>
      <c r="AL47" s="71"/>
      <c r="AM47" s="72"/>
      <c r="AN47" s="73"/>
      <c r="AO47" s="73"/>
      <c r="AP47" s="72"/>
      <c r="AQ47" s="72"/>
      <c r="AR47" s="73"/>
      <c r="AS47" s="77"/>
      <c r="AT47" s="71"/>
      <c r="AU47" s="72"/>
      <c r="AV47" s="73"/>
      <c r="AW47" s="73"/>
      <c r="AX47" s="72"/>
      <c r="AY47" s="72"/>
      <c r="AZ47" s="73"/>
      <c r="BA47" s="77"/>
      <c r="BB47" s="72"/>
      <c r="BC47" s="72"/>
      <c r="BD47" s="73"/>
      <c r="BE47" s="73"/>
      <c r="BF47" s="72"/>
      <c r="BG47" s="72"/>
      <c r="BH47" s="73"/>
      <c r="BI47" s="78"/>
      <c r="BJ47" s="13"/>
      <c r="BK47" s="44">
        <f>SUM(F47:BA47)</f>
        <v>0</v>
      </c>
      <c r="BN47" s="14">
        <f t="shared" si="0"/>
        <v>0</v>
      </c>
    </row>
    <row r="48" spans="1:66" s="17" customFormat="1" ht="12.75">
      <c r="A48" s="274" t="s">
        <v>27</v>
      </c>
      <c r="B48" s="270" t="s">
        <v>89</v>
      </c>
      <c r="C48" s="271"/>
      <c r="D48" s="268">
        <v>60</v>
      </c>
      <c r="E48" s="19" t="s">
        <v>62</v>
      </c>
      <c r="F48" s="71"/>
      <c r="G48" s="72"/>
      <c r="H48" s="73"/>
      <c r="I48" s="73"/>
      <c r="J48" s="72"/>
      <c r="K48" s="72"/>
      <c r="L48" s="73"/>
      <c r="M48" s="77"/>
      <c r="N48" s="79"/>
      <c r="O48" s="80"/>
      <c r="P48" s="80"/>
      <c r="Q48" s="80"/>
      <c r="R48" s="80"/>
      <c r="S48" s="80"/>
      <c r="T48" s="80"/>
      <c r="U48" s="81"/>
      <c r="V48" s="79"/>
      <c r="W48" s="80"/>
      <c r="X48" s="80"/>
      <c r="Y48" s="80"/>
      <c r="Z48" s="80"/>
      <c r="AA48" s="80"/>
      <c r="AB48" s="80"/>
      <c r="AC48" s="81"/>
      <c r="AD48" s="79"/>
      <c r="AE48" s="80"/>
      <c r="AF48" s="80"/>
      <c r="AG48" s="80"/>
      <c r="AH48" s="80"/>
      <c r="AI48" s="80"/>
      <c r="AJ48" s="80"/>
      <c r="AK48" s="81"/>
      <c r="AL48" s="82"/>
      <c r="AM48" s="83"/>
      <c r="AN48" s="83"/>
      <c r="AO48" s="83"/>
      <c r="AP48" s="83"/>
      <c r="AQ48" s="83"/>
      <c r="AR48" s="83"/>
      <c r="AS48" s="84"/>
      <c r="AT48" s="82"/>
      <c r="AU48" s="83"/>
      <c r="AV48" s="83"/>
      <c r="AW48" s="83"/>
      <c r="AX48" s="83"/>
      <c r="AY48" s="83"/>
      <c r="AZ48" s="83"/>
      <c r="BA48" s="84"/>
      <c r="BB48" s="83"/>
      <c r="BC48" s="83"/>
      <c r="BD48" s="83"/>
      <c r="BE48" s="83"/>
      <c r="BF48" s="83"/>
      <c r="BG48" s="83"/>
      <c r="BH48" s="83"/>
      <c r="BI48" s="85"/>
      <c r="BJ48" s="13"/>
      <c r="BK48" s="44"/>
      <c r="BN48" s="14">
        <f t="shared" si="0"/>
        <v>0</v>
      </c>
    </row>
    <row r="49" spans="1:66" s="14" customFormat="1" ht="12.75">
      <c r="A49" s="263"/>
      <c r="B49" s="272"/>
      <c r="C49" s="273"/>
      <c r="D49" s="269"/>
      <c r="E49" s="20" t="s">
        <v>61</v>
      </c>
      <c r="F49" s="252"/>
      <c r="G49" s="253"/>
      <c r="H49" s="253"/>
      <c r="I49" s="253"/>
      <c r="J49" s="253"/>
      <c r="K49" s="253"/>
      <c r="L49" s="253"/>
      <c r="M49" s="254"/>
      <c r="N49" s="252">
        <f>'PLANILHA DE PREÇO'!F304/3*1.2212</f>
        <v>0</v>
      </c>
      <c r="O49" s="253"/>
      <c r="P49" s="253"/>
      <c r="Q49" s="253"/>
      <c r="R49" s="253"/>
      <c r="S49" s="253"/>
      <c r="T49" s="253"/>
      <c r="U49" s="254"/>
      <c r="V49" s="252">
        <f>'PLANILHA DE PREÇO'!F304/3*1.2212</f>
        <v>0</v>
      </c>
      <c r="W49" s="253"/>
      <c r="X49" s="253"/>
      <c r="Y49" s="253"/>
      <c r="Z49" s="253"/>
      <c r="AA49" s="253"/>
      <c r="AB49" s="253"/>
      <c r="AC49" s="254"/>
      <c r="AD49" s="252">
        <f>'PLANILHA DE PREÇO'!F304/3*1.2212</f>
        <v>0</v>
      </c>
      <c r="AE49" s="253"/>
      <c r="AF49" s="253"/>
      <c r="AG49" s="253"/>
      <c r="AH49" s="253"/>
      <c r="AI49" s="253"/>
      <c r="AJ49" s="253"/>
      <c r="AK49" s="254"/>
      <c r="AL49" s="71"/>
      <c r="AM49" s="72"/>
      <c r="AN49" s="73"/>
      <c r="AO49" s="73"/>
      <c r="AP49" s="72"/>
      <c r="AQ49" s="72"/>
      <c r="AR49" s="73"/>
      <c r="AS49" s="77"/>
      <c r="AT49" s="71"/>
      <c r="AU49" s="72"/>
      <c r="AV49" s="73"/>
      <c r="AW49" s="73"/>
      <c r="AX49" s="72"/>
      <c r="AY49" s="72"/>
      <c r="AZ49" s="73"/>
      <c r="BA49" s="77"/>
      <c r="BB49" s="72"/>
      <c r="BC49" s="72"/>
      <c r="BD49" s="73"/>
      <c r="BE49" s="73"/>
      <c r="BF49" s="72"/>
      <c r="BG49" s="72"/>
      <c r="BH49" s="73"/>
      <c r="BI49" s="78"/>
      <c r="BJ49" s="13"/>
      <c r="BK49" s="44">
        <f>SUM(F49:BA49)</f>
        <v>0</v>
      </c>
      <c r="BN49" s="14">
        <f t="shared" si="0"/>
        <v>0</v>
      </c>
    </row>
    <row r="50" spans="1:66" s="17" customFormat="1" ht="12.75" customHeight="1">
      <c r="A50" s="274" t="s">
        <v>28</v>
      </c>
      <c r="B50" s="270" t="s">
        <v>98</v>
      </c>
      <c r="C50" s="271"/>
      <c r="D50" s="268">
        <v>60</v>
      </c>
      <c r="E50" s="19" t="s">
        <v>62</v>
      </c>
      <c r="F50" s="71"/>
      <c r="G50" s="72"/>
      <c r="H50" s="73"/>
      <c r="I50" s="73"/>
      <c r="J50" s="72"/>
      <c r="K50" s="72"/>
      <c r="L50" s="73"/>
      <c r="M50" s="77"/>
      <c r="N50" s="82"/>
      <c r="O50" s="83"/>
      <c r="P50" s="83"/>
      <c r="Q50" s="83"/>
      <c r="R50" s="83"/>
      <c r="S50" s="83"/>
      <c r="T50" s="83"/>
      <c r="U50" s="84"/>
      <c r="V50" s="79"/>
      <c r="W50" s="80"/>
      <c r="X50" s="80"/>
      <c r="Y50" s="80"/>
      <c r="Z50" s="80"/>
      <c r="AA50" s="80"/>
      <c r="AB50" s="80"/>
      <c r="AC50" s="81"/>
      <c r="AD50" s="79"/>
      <c r="AE50" s="80"/>
      <c r="AF50" s="80"/>
      <c r="AG50" s="80"/>
      <c r="AH50" s="80"/>
      <c r="AI50" s="80"/>
      <c r="AJ50" s="80"/>
      <c r="AK50" s="81"/>
      <c r="AL50" s="82"/>
      <c r="AM50" s="83"/>
      <c r="AN50" s="83"/>
      <c r="AO50" s="83"/>
      <c r="AP50" s="83"/>
      <c r="AQ50" s="83"/>
      <c r="AR50" s="83"/>
      <c r="AS50" s="84"/>
      <c r="AT50" s="82"/>
      <c r="AU50" s="83"/>
      <c r="AV50" s="83"/>
      <c r="AW50" s="83"/>
      <c r="AX50" s="83"/>
      <c r="AY50" s="83"/>
      <c r="AZ50" s="83"/>
      <c r="BA50" s="84"/>
      <c r="BB50" s="83"/>
      <c r="BC50" s="83"/>
      <c r="BD50" s="83"/>
      <c r="BE50" s="83"/>
      <c r="BF50" s="83"/>
      <c r="BG50" s="83"/>
      <c r="BH50" s="83"/>
      <c r="BI50" s="85"/>
      <c r="BJ50" s="13"/>
      <c r="BK50" s="44"/>
      <c r="BN50" s="14">
        <f t="shared" si="0"/>
        <v>0</v>
      </c>
    </row>
    <row r="51" spans="1:66" s="14" customFormat="1" ht="12.75">
      <c r="A51" s="263"/>
      <c r="B51" s="272"/>
      <c r="C51" s="273"/>
      <c r="D51" s="269"/>
      <c r="E51" s="20" t="s">
        <v>61</v>
      </c>
      <c r="F51" s="252"/>
      <c r="G51" s="253"/>
      <c r="H51" s="253"/>
      <c r="I51" s="253"/>
      <c r="J51" s="253"/>
      <c r="K51" s="253"/>
      <c r="L51" s="253"/>
      <c r="M51" s="254"/>
      <c r="N51" s="71"/>
      <c r="O51" s="72"/>
      <c r="P51" s="73"/>
      <c r="Q51" s="73"/>
      <c r="R51" s="72"/>
      <c r="S51" s="72"/>
      <c r="T51" s="73"/>
      <c r="U51" s="77"/>
      <c r="V51" s="252">
        <f>'PLANILHA DE PREÇO'!F312/2*1.2212</f>
        <v>0</v>
      </c>
      <c r="W51" s="253"/>
      <c r="X51" s="253"/>
      <c r="Y51" s="253"/>
      <c r="Z51" s="253"/>
      <c r="AA51" s="253"/>
      <c r="AB51" s="253"/>
      <c r="AC51" s="254"/>
      <c r="AD51" s="252">
        <f>'PLANILHA DE PREÇO'!F312/2*1.2212</f>
        <v>0</v>
      </c>
      <c r="AE51" s="253"/>
      <c r="AF51" s="253"/>
      <c r="AG51" s="253"/>
      <c r="AH51" s="253"/>
      <c r="AI51" s="253"/>
      <c r="AJ51" s="253"/>
      <c r="AK51" s="254"/>
      <c r="AL51" s="71"/>
      <c r="AM51" s="72"/>
      <c r="AN51" s="73"/>
      <c r="AO51" s="73"/>
      <c r="AP51" s="72"/>
      <c r="AQ51" s="72"/>
      <c r="AR51" s="73"/>
      <c r="AS51" s="77"/>
      <c r="AT51" s="71"/>
      <c r="AU51" s="72"/>
      <c r="AV51" s="73"/>
      <c r="AW51" s="73"/>
      <c r="AX51" s="72"/>
      <c r="AY51" s="72"/>
      <c r="AZ51" s="73"/>
      <c r="BA51" s="77"/>
      <c r="BB51" s="72"/>
      <c r="BC51" s="72"/>
      <c r="BD51" s="73"/>
      <c r="BE51" s="73"/>
      <c r="BF51" s="72"/>
      <c r="BG51" s="72"/>
      <c r="BH51" s="73"/>
      <c r="BI51" s="78"/>
      <c r="BJ51" s="13"/>
      <c r="BK51" s="44">
        <f>SUM(F51:BA51)</f>
        <v>0</v>
      </c>
      <c r="BN51" s="14">
        <f t="shared" si="0"/>
        <v>0</v>
      </c>
    </row>
    <row r="52" spans="1:66" s="17" customFormat="1" ht="12.75" customHeight="1">
      <c r="A52" s="274" t="s">
        <v>29</v>
      </c>
      <c r="B52" s="282" t="s">
        <v>141</v>
      </c>
      <c r="C52" s="283"/>
      <c r="D52" s="268">
        <v>120</v>
      </c>
      <c r="E52" s="19" t="s">
        <v>62</v>
      </c>
      <c r="F52" s="71"/>
      <c r="G52" s="72"/>
      <c r="H52" s="73"/>
      <c r="I52" s="73"/>
      <c r="J52" s="72"/>
      <c r="K52" s="72"/>
      <c r="L52" s="73"/>
      <c r="M52" s="77"/>
      <c r="N52" s="82"/>
      <c r="O52" s="83"/>
      <c r="P52" s="83"/>
      <c r="Q52" s="83"/>
      <c r="R52" s="83"/>
      <c r="S52" s="83"/>
      <c r="T52" s="83"/>
      <c r="U52" s="84"/>
      <c r="V52" s="79"/>
      <c r="W52" s="80"/>
      <c r="X52" s="80"/>
      <c r="Y52" s="80"/>
      <c r="Z52" s="80"/>
      <c r="AA52" s="80"/>
      <c r="AB52" s="80"/>
      <c r="AC52" s="81"/>
      <c r="AD52" s="79"/>
      <c r="AE52" s="80"/>
      <c r="AF52" s="80"/>
      <c r="AG52" s="80"/>
      <c r="AH52" s="80"/>
      <c r="AI52" s="80"/>
      <c r="AJ52" s="80"/>
      <c r="AK52" s="81"/>
      <c r="AL52" s="79"/>
      <c r="AM52" s="80"/>
      <c r="AN52" s="80"/>
      <c r="AO52" s="80"/>
      <c r="AP52" s="80"/>
      <c r="AQ52" s="80"/>
      <c r="AR52" s="80"/>
      <c r="AS52" s="81"/>
      <c r="AT52" s="79"/>
      <c r="AU52" s="80"/>
      <c r="AV52" s="80"/>
      <c r="AW52" s="80"/>
      <c r="AX52" s="80"/>
      <c r="AY52" s="80"/>
      <c r="AZ52" s="80"/>
      <c r="BA52" s="81"/>
      <c r="BB52" s="72"/>
      <c r="BC52" s="72"/>
      <c r="BD52" s="73"/>
      <c r="BE52" s="73"/>
      <c r="BF52" s="72"/>
      <c r="BG52" s="72"/>
      <c r="BH52" s="73"/>
      <c r="BI52" s="78"/>
      <c r="BJ52" s="13"/>
      <c r="BK52" s="44"/>
      <c r="BN52" s="14">
        <f t="shared" si="0"/>
        <v>0</v>
      </c>
    </row>
    <row r="53" spans="1:66" s="14" customFormat="1" ht="12.75">
      <c r="A53" s="263"/>
      <c r="B53" s="272"/>
      <c r="C53" s="273"/>
      <c r="D53" s="269"/>
      <c r="E53" s="20" t="s">
        <v>61</v>
      </c>
      <c r="F53" s="252"/>
      <c r="G53" s="253"/>
      <c r="H53" s="253"/>
      <c r="I53" s="253"/>
      <c r="J53" s="253"/>
      <c r="K53" s="253"/>
      <c r="L53" s="253"/>
      <c r="M53" s="254"/>
      <c r="N53" s="71"/>
      <c r="O53" s="72"/>
      <c r="P53" s="73"/>
      <c r="Q53" s="73"/>
      <c r="R53" s="72"/>
      <c r="S53" s="72"/>
      <c r="T53" s="73"/>
      <c r="U53" s="77"/>
      <c r="V53" s="252">
        <f>'PLANILHA DE PREÇO'!F321/4*1.2212</f>
        <v>0</v>
      </c>
      <c r="W53" s="253"/>
      <c r="X53" s="253"/>
      <c r="Y53" s="253"/>
      <c r="Z53" s="253"/>
      <c r="AA53" s="253"/>
      <c r="AB53" s="253"/>
      <c r="AC53" s="254"/>
      <c r="AD53" s="252">
        <f>'PLANILHA DE PREÇO'!F321/4*1.2212</f>
        <v>0</v>
      </c>
      <c r="AE53" s="253"/>
      <c r="AF53" s="253"/>
      <c r="AG53" s="253"/>
      <c r="AH53" s="253"/>
      <c r="AI53" s="253"/>
      <c r="AJ53" s="253"/>
      <c r="AK53" s="254"/>
      <c r="AL53" s="252">
        <f>'PLANILHA DE PREÇO'!F321/4*1.2212</f>
        <v>0</v>
      </c>
      <c r="AM53" s="253"/>
      <c r="AN53" s="253"/>
      <c r="AO53" s="253"/>
      <c r="AP53" s="253"/>
      <c r="AQ53" s="253"/>
      <c r="AR53" s="253"/>
      <c r="AS53" s="254"/>
      <c r="AT53" s="252">
        <f>'PLANILHA DE PREÇO'!F321/4*1.2212</f>
        <v>0</v>
      </c>
      <c r="AU53" s="253"/>
      <c r="AV53" s="253"/>
      <c r="AW53" s="253"/>
      <c r="AX53" s="253"/>
      <c r="AY53" s="253"/>
      <c r="AZ53" s="253"/>
      <c r="BA53" s="254"/>
      <c r="BB53" s="72"/>
      <c r="BC53" s="72"/>
      <c r="BD53" s="73"/>
      <c r="BE53" s="73"/>
      <c r="BF53" s="72"/>
      <c r="BG53" s="72"/>
      <c r="BH53" s="73"/>
      <c r="BI53" s="78"/>
      <c r="BJ53" s="13"/>
      <c r="BK53" s="44">
        <f>SUM(F53:BA53)</f>
        <v>0</v>
      </c>
      <c r="BN53" s="14">
        <f t="shared" si="0"/>
        <v>0</v>
      </c>
    </row>
    <row r="54" spans="1:66" s="17" customFormat="1" ht="12.75" customHeight="1">
      <c r="A54" s="274" t="s">
        <v>30</v>
      </c>
      <c r="B54" s="282" t="s">
        <v>57</v>
      </c>
      <c r="C54" s="283"/>
      <c r="D54" s="268">
        <v>60</v>
      </c>
      <c r="E54" s="19" t="s">
        <v>62</v>
      </c>
      <c r="F54" s="71"/>
      <c r="G54" s="72"/>
      <c r="H54" s="73"/>
      <c r="I54" s="73"/>
      <c r="J54" s="72"/>
      <c r="K54" s="72"/>
      <c r="L54" s="73"/>
      <c r="M54" s="77"/>
      <c r="N54" s="82"/>
      <c r="O54" s="83"/>
      <c r="P54" s="83"/>
      <c r="Q54" s="83"/>
      <c r="R54" s="83"/>
      <c r="S54" s="83"/>
      <c r="T54" s="83"/>
      <c r="U54" s="84"/>
      <c r="V54" s="82"/>
      <c r="W54" s="83"/>
      <c r="X54" s="83"/>
      <c r="Y54" s="83"/>
      <c r="Z54" s="83"/>
      <c r="AA54" s="83"/>
      <c r="AB54" s="83"/>
      <c r="AC54" s="84"/>
      <c r="AD54" s="82"/>
      <c r="AE54" s="83"/>
      <c r="AF54" s="83"/>
      <c r="AG54" s="83"/>
      <c r="AH54" s="83"/>
      <c r="AI54" s="83"/>
      <c r="AJ54" s="83"/>
      <c r="AK54" s="84"/>
      <c r="AL54" s="79"/>
      <c r="AM54" s="80"/>
      <c r="AN54" s="80"/>
      <c r="AO54" s="80"/>
      <c r="AP54" s="80"/>
      <c r="AQ54" s="80"/>
      <c r="AR54" s="80"/>
      <c r="AS54" s="81"/>
      <c r="AT54" s="79"/>
      <c r="AU54" s="80"/>
      <c r="AV54" s="80"/>
      <c r="AW54" s="80"/>
      <c r="AX54" s="80"/>
      <c r="AY54" s="80"/>
      <c r="AZ54" s="80"/>
      <c r="BA54" s="81"/>
      <c r="BB54" s="72"/>
      <c r="BC54" s="72"/>
      <c r="BD54" s="73"/>
      <c r="BE54" s="73"/>
      <c r="BF54" s="83"/>
      <c r="BG54" s="83"/>
      <c r="BH54" s="83"/>
      <c r="BI54" s="85"/>
      <c r="BJ54" s="13"/>
      <c r="BK54" s="44"/>
      <c r="BN54" s="14">
        <f t="shared" si="0"/>
        <v>0</v>
      </c>
    </row>
    <row r="55" spans="1:66" s="14" customFormat="1" ht="12.75">
      <c r="A55" s="263"/>
      <c r="B55" s="272"/>
      <c r="C55" s="273"/>
      <c r="D55" s="269"/>
      <c r="E55" s="20" t="s">
        <v>61</v>
      </c>
      <c r="F55" s="252"/>
      <c r="G55" s="253"/>
      <c r="H55" s="253"/>
      <c r="I55" s="253"/>
      <c r="J55" s="253"/>
      <c r="K55" s="253"/>
      <c r="L55" s="253"/>
      <c r="M55" s="254"/>
      <c r="N55" s="71"/>
      <c r="O55" s="72"/>
      <c r="P55" s="73"/>
      <c r="Q55" s="73"/>
      <c r="R55" s="72"/>
      <c r="S55" s="72"/>
      <c r="T55" s="73"/>
      <c r="U55" s="77"/>
      <c r="V55" s="71"/>
      <c r="W55" s="72"/>
      <c r="X55" s="73"/>
      <c r="Y55" s="73"/>
      <c r="Z55" s="72"/>
      <c r="AA55" s="72"/>
      <c r="AB55" s="73"/>
      <c r="AC55" s="77"/>
      <c r="AD55" s="71"/>
      <c r="AE55" s="72"/>
      <c r="AF55" s="73"/>
      <c r="AG55" s="73"/>
      <c r="AH55" s="72"/>
      <c r="AI55" s="72"/>
      <c r="AJ55" s="73"/>
      <c r="AK55" s="77"/>
      <c r="AL55" s="252">
        <f>'PLANILHA DE PREÇO'!F344/2*1.2212</f>
        <v>0</v>
      </c>
      <c r="AM55" s="253"/>
      <c r="AN55" s="253"/>
      <c r="AO55" s="253"/>
      <c r="AP55" s="253"/>
      <c r="AQ55" s="253"/>
      <c r="AR55" s="253"/>
      <c r="AS55" s="254"/>
      <c r="AT55" s="252">
        <f>'PLANILHA DE PREÇO'!F344/2*1.2212</f>
        <v>0</v>
      </c>
      <c r="AU55" s="253"/>
      <c r="AV55" s="253"/>
      <c r="AW55" s="253"/>
      <c r="AX55" s="253"/>
      <c r="AY55" s="253"/>
      <c r="AZ55" s="253"/>
      <c r="BA55" s="254"/>
      <c r="BB55" s="72"/>
      <c r="BC55" s="72"/>
      <c r="BD55" s="73"/>
      <c r="BE55" s="73"/>
      <c r="BF55" s="72"/>
      <c r="BG55" s="72"/>
      <c r="BH55" s="73"/>
      <c r="BI55" s="78"/>
      <c r="BJ55" s="13"/>
      <c r="BK55" s="44">
        <f>SUM(F55:BA55)</f>
        <v>0</v>
      </c>
      <c r="BN55" s="14">
        <f t="shared" si="0"/>
        <v>0</v>
      </c>
    </row>
    <row r="56" spans="1:66" s="17" customFormat="1" ht="12.75">
      <c r="A56" s="274" t="s">
        <v>31</v>
      </c>
      <c r="B56" s="282" t="s">
        <v>151</v>
      </c>
      <c r="C56" s="283"/>
      <c r="D56" s="268">
        <v>120</v>
      </c>
      <c r="E56" s="19" t="s">
        <v>62</v>
      </c>
      <c r="F56" s="71"/>
      <c r="G56" s="72"/>
      <c r="H56" s="73"/>
      <c r="I56" s="73"/>
      <c r="J56" s="72"/>
      <c r="K56" s="72"/>
      <c r="L56" s="73"/>
      <c r="M56" s="77"/>
      <c r="N56" s="82"/>
      <c r="O56" s="83"/>
      <c r="P56" s="83"/>
      <c r="Q56" s="83"/>
      <c r="R56" s="83"/>
      <c r="S56" s="83"/>
      <c r="T56" s="83"/>
      <c r="U56" s="84"/>
      <c r="V56" s="79"/>
      <c r="W56" s="80"/>
      <c r="X56" s="80"/>
      <c r="Y56" s="80"/>
      <c r="Z56" s="80"/>
      <c r="AA56" s="80"/>
      <c r="AB56" s="80"/>
      <c r="AC56" s="81"/>
      <c r="AD56" s="79"/>
      <c r="AE56" s="80"/>
      <c r="AF56" s="80"/>
      <c r="AG56" s="80"/>
      <c r="AH56" s="80"/>
      <c r="AI56" s="80"/>
      <c r="AJ56" s="80"/>
      <c r="AK56" s="81"/>
      <c r="AL56" s="79"/>
      <c r="AM56" s="80"/>
      <c r="AN56" s="80"/>
      <c r="AO56" s="80"/>
      <c r="AP56" s="80"/>
      <c r="AQ56" s="80"/>
      <c r="AR56" s="80"/>
      <c r="AS56" s="81"/>
      <c r="AT56" s="79"/>
      <c r="AU56" s="80"/>
      <c r="AV56" s="80"/>
      <c r="AW56" s="80"/>
      <c r="AX56" s="80"/>
      <c r="AY56" s="80"/>
      <c r="AZ56" s="80"/>
      <c r="BA56" s="81"/>
      <c r="BB56" s="72"/>
      <c r="BC56" s="72"/>
      <c r="BD56" s="73"/>
      <c r="BE56" s="73"/>
      <c r="BF56" s="83"/>
      <c r="BG56" s="83"/>
      <c r="BH56" s="83"/>
      <c r="BI56" s="85"/>
      <c r="BJ56" s="13"/>
      <c r="BK56" s="44"/>
      <c r="BN56" s="14">
        <f t="shared" si="0"/>
        <v>0</v>
      </c>
    </row>
    <row r="57" spans="1:66" s="14" customFormat="1" ht="12.75">
      <c r="A57" s="263"/>
      <c r="B57" s="272"/>
      <c r="C57" s="273"/>
      <c r="D57" s="269"/>
      <c r="E57" s="20" t="s">
        <v>61</v>
      </c>
      <c r="F57" s="252"/>
      <c r="G57" s="253"/>
      <c r="H57" s="253"/>
      <c r="I57" s="253"/>
      <c r="J57" s="253"/>
      <c r="K57" s="253"/>
      <c r="L57" s="253"/>
      <c r="M57" s="254"/>
      <c r="N57" s="82"/>
      <c r="O57" s="83"/>
      <c r="P57" s="83"/>
      <c r="Q57" s="83"/>
      <c r="R57" s="83"/>
      <c r="S57" s="83"/>
      <c r="T57" s="83"/>
      <c r="U57" s="84"/>
      <c r="V57" s="252">
        <f>'PLANILHA DE PREÇO'!F354/4*1.2212</f>
        <v>0</v>
      </c>
      <c r="W57" s="253"/>
      <c r="X57" s="253"/>
      <c r="Y57" s="253"/>
      <c r="Z57" s="253"/>
      <c r="AA57" s="253"/>
      <c r="AB57" s="253"/>
      <c r="AC57" s="254"/>
      <c r="AD57" s="252">
        <f>'PLANILHA DE PREÇO'!F354/4*1.2212</f>
        <v>0</v>
      </c>
      <c r="AE57" s="253"/>
      <c r="AF57" s="253"/>
      <c r="AG57" s="253"/>
      <c r="AH57" s="253"/>
      <c r="AI57" s="253"/>
      <c r="AJ57" s="253"/>
      <c r="AK57" s="254"/>
      <c r="AL57" s="252">
        <f>'PLANILHA DE PREÇO'!F354/4*1.2212</f>
        <v>0</v>
      </c>
      <c r="AM57" s="253"/>
      <c r="AN57" s="253"/>
      <c r="AO57" s="253"/>
      <c r="AP57" s="253"/>
      <c r="AQ57" s="253"/>
      <c r="AR57" s="253"/>
      <c r="AS57" s="254"/>
      <c r="AT57" s="252">
        <f>'PLANILHA DE PREÇO'!F354/4*1.2212</f>
        <v>0</v>
      </c>
      <c r="AU57" s="253"/>
      <c r="AV57" s="253"/>
      <c r="AW57" s="253"/>
      <c r="AX57" s="253"/>
      <c r="AY57" s="253"/>
      <c r="AZ57" s="253"/>
      <c r="BA57" s="254"/>
      <c r="BB57" s="72"/>
      <c r="BC57" s="72"/>
      <c r="BD57" s="73"/>
      <c r="BE57" s="73"/>
      <c r="BF57" s="72"/>
      <c r="BG57" s="72"/>
      <c r="BH57" s="73"/>
      <c r="BI57" s="78"/>
      <c r="BJ57" s="13"/>
      <c r="BK57" s="44">
        <f>SUM(F57:BA57)</f>
        <v>0</v>
      </c>
      <c r="BN57" s="14">
        <f t="shared" si="0"/>
        <v>0</v>
      </c>
    </row>
    <row r="58" spans="1:66" s="17" customFormat="1" ht="12.75" customHeight="1">
      <c r="A58" s="274" t="s">
        <v>32</v>
      </c>
      <c r="B58" s="264" t="s">
        <v>152</v>
      </c>
      <c r="C58" s="265"/>
      <c r="D58" s="268">
        <v>60</v>
      </c>
      <c r="E58" s="19" t="s">
        <v>62</v>
      </c>
      <c r="F58" s="71"/>
      <c r="G58" s="72"/>
      <c r="H58" s="73"/>
      <c r="I58" s="73"/>
      <c r="J58" s="72"/>
      <c r="K58" s="72"/>
      <c r="L58" s="73"/>
      <c r="M58" s="77"/>
      <c r="N58" s="71"/>
      <c r="O58" s="72"/>
      <c r="P58" s="73"/>
      <c r="Q58" s="73"/>
      <c r="R58" s="72"/>
      <c r="S58" s="72"/>
      <c r="T58" s="73"/>
      <c r="U58" s="77"/>
      <c r="V58" s="71"/>
      <c r="W58" s="72"/>
      <c r="X58" s="73"/>
      <c r="Y58" s="73"/>
      <c r="Z58" s="72"/>
      <c r="AA58" s="72"/>
      <c r="AB58" s="73"/>
      <c r="AC58" s="77"/>
      <c r="AD58" s="71"/>
      <c r="AE58" s="72"/>
      <c r="AF58" s="73"/>
      <c r="AG58" s="73"/>
      <c r="AH58" s="72"/>
      <c r="AI58" s="72"/>
      <c r="AJ58" s="73"/>
      <c r="AK58" s="77"/>
      <c r="AL58" s="75"/>
      <c r="AM58" s="95"/>
      <c r="AN58" s="76"/>
      <c r="AO58" s="76"/>
      <c r="AP58" s="95"/>
      <c r="AQ58" s="95"/>
      <c r="AR58" s="76"/>
      <c r="AS58" s="74"/>
      <c r="AT58" s="75"/>
      <c r="AU58" s="95"/>
      <c r="AV58" s="76"/>
      <c r="AW58" s="76"/>
      <c r="AX58" s="95"/>
      <c r="AY58" s="95"/>
      <c r="AZ58" s="76"/>
      <c r="BA58" s="74"/>
      <c r="BB58" s="72"/>
      <c r="BC58" s="72"/>
      <c r="BD58" s="73"/>
      <c r="BE58" s="73"/>
      <c r="BF58" s="83"/>
      <c r="BG58" s="83"/>
      <c r="BH58" s="83"/>
      <c r="BI58" s="85"/>
      <c r="BJ58" s="13"/>
      <c r="BK58" s="44"/>
      <c r="BN58" s="14">
        <f t="shared" si="0"/>
        <v>0</v>
      </c>
    </row>
    <row r="59" spans="1:66" s="14" customFormat="1" ht="12.75">
      <c r="A59" s="263"/>
      <c r="B59" s="266"/>
      <c r="C59" s="267"/>
      <c r="D59" s="269"/>
      <c r="E59" s="20" t="s">
        <v>61</v>
      </c>
      <c r="F59" s="252"/>
      <c r="G59" s="253"/>
      <c r="H59" s="253"/>
      <c r="I59" s="253"/>
      <c r="J59" s="253"/>
      <c r="K59" s="253"/>
      <c r="L59" s="253"/>
      <c r="M59" s="254"/>
      <c r="N59" s="82"/>
      <c r="O59" s="83"/>
      <c r="P59" s="83"/>
      <c r="Q59" s="83"/>
      <c r="R59" s="83"/>
      <c r="S59" s="83"/>
      <c r="T59" s="83"/>
      <c r="U59" s="84"/>
      <c r="V59" s="82"/>
      <c r="W59" s="83"/>
      <c r="X59" s="83"/>
      <c r="Y59" s="83"/>
      <c r="Z59" s="83"/>
      <c r="AA59" s="83"/>
      <c r="AB59" s="83"/>
      <c r="AC59" s="84"/>
      <c r="AD59" s="82"/>
      <c r="AE59" s="83"/>
      <c r="AF59" s="83"/>
      <c r="AG59" s="83"/>
      <c r="AH59" s="83"/>
      <c r="AI59" s="83"/>
      <c r="AJ59" s="83"/>
      <c r="AK59" s="84"/>
      <c r="AL59" s="252">
        <f>'PLANILHA DE PREÇO'!F382/2*1.2212</f>
        <v>0</v>
      </c>
      <c r="AM59" s="253"/>
      <c r="AN59" s="253"/>
      <c r="AO59" s="253"/>
      <c r="AP59" s="253"/>
      <c r="AQ59" s="253"/>
      <c r="AR59" s="253"/>
      <c r="AS59" s="254"/>
      <c r="AT59" s="252">
        <f>'PLANILHA DE PREÇO'!F382/2*1.2212</f>
        <v>0</v>
      </c>
      <c r="AU59" s="253"/>
      <c r="AV59" s="253"/>
      <c r="AW59" s="253"/>
      <c r="AX59" s="253"/>
      <c r="AY59" s="253"/>
      <c r="AZ59" s="253"/>
      <c r="BA59" s="254"/>
      <c r="BB59" s="72"/>
      <c r="BC59" s="72"/>
      <c r="BD59" s="73"/>
      <c r="BE59" s="73"/>
      <c r="BF59" s="72"/>
      <c r="BG59" s="72"/>
      <c r="BH59" s="73"/>
      <c r="BI59" s="78"/>
      <c r="BJ59" s="13"/>
      <c r="BK59" s="44">
        <f>SUM(F59:BA59)</f>
        <v>0</v>
      </c>
      <c r="BN59" s="14">
        <f t="shared" si="0"/>
        <v>0</v>
      </c>
    </row>
    <row r="60" spans="1:66" s="17" customFormat="1" ht="12.75">
      <c r="A60" s="274" t="s">
        <v>33</v>
      </c>
      <c r="B60" s="282" t="s">
        <v>86</v>
      </c>
      <c r="C60" s="283"/>
      <c r="D60" s="268">
        <v>60</v>
      </c>
      <c r="E60" s="19" t="s">
        <v>62</v>
      </c>
      <c r="F60" s="71"/>
      <c r="G60" s="72"/>
      <c r="H60" s="73"/>
      <c r="I60" s="73"/>
      <c r="J60" s="72"/>
      <c r="K60" s="72"/>
      <c r="L60" s="73"/>
      <c r="M60" s="77"/>
      <c r="N60" s="71"/>
      <c r="O60" s="72"/>
      <c r="P60" s="73"/>
      <c r="Q60" s="73"/>
      <c r="R60" s="72"/>
      <c r="S60" s="72"/>
      <c r="T60" s="73"/>
      <c r="U60" s="77"/>
      <c r="V60" s="88"/>
      <c r="W60" s="88"/>
      <c r="X60" s="88"/>
      <c r="Y60" s="88"/>
      <c r="Z60" s="88"/>
      <c r="AA60" s="88"/>
      <c r="AB60" s="88"/>
      <c r="AC60" s="88"/>
      <c r="AD60" s="71"/>
      <c r="AE60" s="72"/>
      <c r="AF60" s="73"/>
      <c r="AG60" s="73"/>
      <c r="AH60" s="72"/>
      <c r="AI60" s="72"/>
      <c r="AJ60" s="73"/>
      <c r="AK60" s="77"/>
      <c r="AL60" s="75"/>
      <c r="AM60" s="95"/>
      <c r="AN60" s="76"/>
      <c r="AO60" s="76"/>
      <c r="AP60" s="95"/>
      <c r="AQ60" s="95"/>
      <c r="AR60" s="76"/>
      <c r="AS60" s="74"/>
      <c r="AT60" s="75"/>
      <c r="AU60" s="95"/>
      <c r="AV60" s="76"/>
      <c r="AW60" s="76"/>
      <c r="AX60" s="95"/>
      <c r="AY60" s="95"/>
      <c r="AZ60" s="76"/>
      <c r="BA60" s="74"/>
      <c r="BB60" s="95"/>
      <c r="BC60" s="95"/>
      <c r="BD60" s="76"/>
      <c r="BE60" s="76"/>
      <c r="BF60" s="72"/>
      <c r="BG60" s="72"/>
      <c r="BH60" s="73"/>
      <c r="BI60" s="78"/>
      <c r="BJ60" s="13"/>
      <c r="BK60" s="44"/>
      <c r="BN60" s="14">
        <f t="shared" si="0"/>
        <v>0</v>
      </c>
    </row>
    <row r="61" spans="1:66" s="14" customFormat="1" ht="12.75">
      <c r="A61" s="263"/>
      <c r="B61" s="272"/>
      <c r="C61" s="273"/>
      <c r="D61" s="269"/>
      <c r="E61" s="20" t="s">
        <v>61</v>
      </c>
      <c r="F61" s="252"/>
      <c r="G61" s="253"/>
      <c r="H61" s="253"/>
      <c r="I61" s="253"/>
      <c r="J61" s="253"/>
      <c r="K61" s="253"/>
      <c r="L61" s="253"/>
      <c r="M61" s="254"/>
      <c r="N61" s="252"/>
      <c r="O61" s="253"/>
      <c r="P61" s="253"/>
      <c r="Q61" s="253"/>
      <c r="R61" s="253"/>
      <c r="S61" s="253"/>
      <c r="T61" s="253"/>
      <c r="U61" s="254"/>
      <c r="V61" s="82"/>
      <c r="W61" s="83"/>
      <c r="X61" s="83"/>
      <c r="Y61" s="83"/>
      <c r="Z61" s="83"/>
      <c r="AA61" s="83"/>
      <c r="AB61" s="83"/>
      <c r="AC61" s="84"/>
      <c r="AD61" s="82"/>
      <c r="AE61" s="83"/>
      <c r="AF61" s="83"/>
      <c r="AG61" s="83"/>
      <c r="AH61" s="83"/>
      <c r="AI61" s="83"/>
      <c r="AJ61" s="83"/>
      <c r="AK61" s="84"/>
      <c r="AL61" s="252">
        <f>'PLANILHA DE PREÇO'!F394/5*2*1.2212</f>
        <v>0</v>
      </c>
      <c r="AM61" s="253"/>
      <c r="AN61" s="253"/>
      <c r="AO61" s="253"/>
      <c r="AP61" s="253"/>
      <c r="AQ61" s="253"/>
      <c r="AR61" s="253"/>
      <c r="AS61" s="254"/>
      <c r="AT61" s="252">
        <f>'PLANILHA DE PREÇO'!F394/5*2*1.2212</f>
        <v>0</v>
      </c>
      <c r="AU61" s="253"/>
      <c r="AV61" s="253"/>
      <c r="AW61" s="253"/>
      <c r="AX61" s="253"/>
      <c r="AY61" s="253"/>
      <c r="AZ61" s="253"/>
      <c r="BA61" s="254"/>
      <c r="BB61" s="252">
        <f>'PLANILHA DE PREÇO'!F394/5*1.2212</f>
        <v>0</v>
      </c>
      <c r="BC61" s="253"/>
      <c r="BD61" s="253"/>
      <c r="BE61" s="253"/>
      <c r="BF61" s="253"/>
      <c r="BG61" s="253"/>
      <c r="BH61" s="253"/>
      <c r="BI61" s="258"/>
      <c r="BJ61" s="13"/>
      <c r="BK61" s="44">
        <f>SUM(F61:BA61)</f>
        <v>0</v>
      </c>
      <c r="BN61" s="14">
        <f t="shared" si="0"/>
        <v>0</v>
      </c>
    </row>
    <row r="62" spans="1:66" s="17" customFormat="1" ht="12.75">
      <c r="A62" s="274" t="s">
        <v>139</v>
      </c>
      <c r="B62" s="282" t="s">
        <v>82</v>
      </c>
      <c r="C62" s="283"/>
      <c r="D62" s="268">
        <v>45</v>
      </c>
      <c r="E62" s="19" t="s">
        <v>62</v>
      </c>
      <c r="F62" s="71"/>
      <c r="G62" s="72"/>
      <c r="H62" s="73"/>
      <c r="I62" s="73"/>
      <c r="J62" s="72"/>
      <c r="K62" s="72"/>
      <c r="L62" s="73"/>
      <c r="M62" s="77"/>
      <c r="N62" s="71"/>
      <c r="O62" s="72"/>
      <c r="P62" s="73"/>
      <c r="Q62" s="73"/>
      <c r="R62" s="72"/>
      <c r="S62" s="72"/>
      <c r="T62" s="73"/>
      <c r="U62" s="77"/>
      <c r="V62" s="88"/>
      <c r="W62" s="88"/>
      <c r="X62" s="88"/>
      <c r="Y62" s="88"/>
      <c r="Z62" s="88"/>
      <c r="AA62" s="88"/>
      <c r="AB62" s="88"/>
      <c r="AC62" s="88"/>
      <c r="AD62" s="71"/>
      <c r="AE62" s="72"/>
      <c r="AF62" s="73"/>
      <c r="AG62" s="73"/>
      <c r="AH62" s="72"/>
      <c r="AI62" s="72"/>
      <c r="AJ62" s="73"/>
      <c r="AK62" s="77"/>
      <c r="AL62" s="71"/>
      <c r="AM62" s="72"/>
      <c r="AN62" s="73"/>
      <c r="AO62" s="73"/>
      <c r="AP62" s="72"/>
      <c r="AQ62" s="72"/>
      <c r="AR62" s="73"/>
      <c r="AS62" s="77"/>
      <c r="AT62" s="75"/>
      <c r="AU62" s="95"/>
      <c r="AV62" s="76"/>
      <c r="AW62" s="76"/>
      <c r="AX62" s="95"/>
      <c r="AY62" s="95"/>
      <c r="AZ62" s="76"/>
      <c r="BA62" s="74"/>
      <c r="BB62" s="80"/>
      <c r="BC62" s="80"/>
      <c r="BD62" s="80"/>
      <c r="BE62" s="80"/>
      <c r="BF62" s="83"/>
      <c r="BG62" s="83"/>
      <c r="BH62" s="83"/>
      <c r="BI62" s="85"/>
      <c r="BJ62" s="13"/>
      <c r="BK62" s="44"/>
      <c r="BN62" s="14">
        <f t="shared" si="0"/>
        <v>0</v>
      </c>
    </row>
    <row r="63" spans="1:66" s="14" customFormat="1" ht="12.75">
      <c r="A63" s="263"/>
      <c r="B63" s="272"/>
      <c r="C63" s="273"/>
      <c r="D63" s="269"/>
      <c r="E63" s="20" t="s">
        <v>61</v>
      </c>
      <c r="F63" s="252"/>
      <c r="G63" s="253"/>
      <c r="H63" s="253"/>
      <c r="I63" s="253"/>
      <c r="J63" s="253"/>
      <c r="K63" s="253"/>
      <c r="L63" s="253"/>
      <c r="M63" s="254"/>
      <c r="N63" s="252"/>
      <c r="O63" s="253"/>
      <c r="P63" s="253"/>
      <c r="Q63" s="253"/>
      <c r="R63" s="253"/>
      <c r="S63" s="253"/>
      <c r="T63" s="253"/>
      <c r="U63" s="254"/>
      <c r="V63" s="82"/>
      <c r="W63" s="83"/>
      <c r="X63" s="83"/>
      <c r="Y63" s="83"/>
      <c r="Z63" s="83"/>
      <c r="AA63" s="83"/>
      <c r="AB63" s="83"/>
      <c r="AC63" s="84"/>
      <c r="AD63" s="82"/>
      <c r="AE63" s="83"/>
      <c r="AF63" s="83"/>
      <c r="AG63" s="83"/>
      <c r="AH63" s="83"/>
      <c r="AI63" s="83"/>
      <c r="AJ63" s="83"/>
      <c r="AK63" s="84"/>
      <c r="AL63" s="252"/>
      <c r="AM63" s="253"/>
      <c r="AN63" s="253"/>
      <c r="AO63" s="253"/>
      <c r="AP63" s="253"/>
      <c r="AQ63" s="253"/>
      <c r="AR63" s="253"/>
      <c r="AS63" s="254"/>
      <c r="AT63" s="252">
        <f>'PLANILHA DE PREÇO'!F401/3*2*1.2212</f>
        <v>0</v>
      </c>
      <c r="AU63" s="253"/>
      <c r="AV63" s="253"/>
      <c r="AW63" s="253"/>
      <c r="AX63" s="253"/>
      <c r="AY63" s="253"/>
      <c r="AZ63" s="253"/>
      <c r="BA63" s="254"/>
      <c r="BB63" s="252">
        <f>'PLANILHA DE PREÇO'!F401/3*1.2212</f>
        <v>0</v>
      </c>
      <c r="BC63" s="253"/>
      <c r="BD63" s="253"/>
      <c r="BE63" s="253"/>
      <c r="BF63" s="253"/>
      <c r="BG63" s="253"/>
      <c r="BH63" s="253"/>
      <c r="BI63" s="258"/>
      <c r="BJ63" s="13"/>
      <c r="BK63" s="44">
        <f>SUM(F63:BI63)</f>
        <v>0</v>
      </c>
      <c r="BN63" s="14">
        <f t="shared" si="0"/>
        <v>0</v>
      </c>
    </row>
    <row r="64" spans="1:66" s="17" customFormat="1" ht="12.75">
      <c r="A64" s="274" t="s">
        <v>154</v>
      </c>
      <c r="B64" s="270" t="s">
        <v>100</v>
      </c>
      <c r="C64" s="271"/>
      <c r="D64" s="286">
        <v>30</v>
      </c>
      <c r="E64" s="19" t="s">
        <v>62</v>
      </c>
      <c r="F64" s="71"/>
      <c r="G64" s="72"/>
      <c r="H64" s="73"/>
      <c r="I64" s="73"/>
      <c r="J64" s="72"/>
      <c r="K64" s="72"/>
      <c r="L64" s="73"/>
      <c r="M64" s="77"/>
      <c r="N64" s="71"/>
      <c r="O64" s="72"/>
      <c r="P64" s="73"/>
      <c r="Q64" s="73"/>
      <c r="R64" s="72"/>
      <c r="S64" s="72"/>
      <c r="T64" s="73"/>
      <c r="U64" s="77"/>
      <c r="V64" s="88"/>
      <c r="W64" s="88"/>
      <c r="X64" s="88"/>
      <c r="Y64" s="88"/>
      <c r="Z64" s="88"/>
      <c r="AA64" s="88"/>
      <c r="AB64" s="88"/>
      <c r="AC64" s="88"/>
      <c r="AD64" s="71"/>
      <c r="AE64" s="72"/>
      <c r="AF64" s="73"/>
      <c r="AG64" s="73"/>
      <c r="AH64" s="72"/>
      <c r="AI64" s="72"/>
      <c r="AJ64" s="73"/>
      <c r="AK64" s="77"/>
      <c r="AL64" s="71"/>
      <c r="AM64" s="72"/>
      <c r="AN64" s="73"/>
      <c r="AO64" s="73"/>
      <c r="AP64" s="72"/>
      <c r="AQ64" s="72"/>
      <c r="AR64" s="73"/>
      <c r="AS64" s="77"/>
      <c r="AT64" s="71"/>
      <c r="AU64" s="72"/>
      <c r="AV64" s="73"/>
      <c r="AW64" s="73"/>
      <c r="AX64" s="72"/>
      <c r="AY64" s="72"/>
      <c r="AZ64" s="73"/>
      <c r="BA64" s="77"/>
      <c r="BB64" s="75"/>
      <c r="BC64" s="95"/>
      <c r="BD64" s="76"/>
      <c r="BE64" s="76"/>
      <c r="BF64" s="95"/>
      <c r="BG64" s="95"/>
      <c r="BH64" s="76"/>
      <c r="BI64" s="87"/>
      <c r="BJ64" s="13"/>
      <c r="BK64" s="44"/>
      <c r="BN64" s="14">
        <f t="shared" si="0"/>
        <v>0</v>
      </c>
    </row>
    <row r="65" spans="1:66" s="14" customFormat="1" ht="12.75">
      <c r="A65" s="263"/>
      <c r="B65" s="272"/>
      <c r="C65" s="273"/>
      <c r="D65" s="269"/>
      <c r="E65" s="20" t="s">
        <v>61</v>
      </c>
      <c r="F65" s="82"/>
      <c r="G65" s="83"/>
      <c r="H65" s="83"/>
      <c r="I65" s="83"/>
      <c r="J65" s="83"/>
      <c r="K65" s="83"/>
      <c r="L65" s="83"/>
      <c r="M65" s="84"/>
      <c r="N65" s="252"/>
      <c r="O65" s="253"/>
      <c r="P65" s="253"/>
      <c r="Q65" s="253"/>
      <c r="R65" s="253"/>
      <c r="S65" s="253"/>
      <c r="T65" s="253"/>
      <c r="U65" s="254"/>
      <c r="V65" s="252"/>
      <c r="W65" s="253"/>
      <c r="X65" s="253"/>
      <c r="Y65" s="253"/>
      <c r="Z65" s="253"/>
      <c r="AA65" s="253"/>
      <c r="AB65" s="253"/>
      <c r="AC65" s="254"/>
      <c r="AD65" s="82"/>
      <c r="AE65" s="83"/>
      <c r="AF65" s="83"/>
      <c r="AG65" s="83"/>
      <c r="AH65" s="83"/>
      <c r="AI65" s="83"/>
      <c r="AJ65" s="83"/>
      <c r="AK65" s="84"/>
      <c r="AL65" s="82"/>
      <c r="AM65" s="83"/>
      <c r="AN65" s="83"/>
      <c r="AO65" s="83"/>
      <c r="AP65" s="83"/>
      <c r="AQ65" s="83"/>
      <c r="AR65" s="83"/>
      <c r="AS65" s="84"/>
      <c r="AT65" s="82"/>
      <c r="AU65" s="83"/>
      <c r="AV65" s="83"/>
      <c r="AW65" s="83"/>
      <c r="AX65" s="83"/>
      <c r="AY65" s="83"/>
      <c r="AZ65" s="83"/>
      <c r="BA65" s="84"/>
      <c r="BB65" s="252" t="e">
        <f>'PLANILHA DE PREÇO'!#REF!*1.2212</f>
        <v>#REF!</v>
      </c>
      <c r="BC65" s="253"/>
      <c r="BD65" s="253"/>
      <c r="BE65" s="253"/>
      <c r="BF65" s="253"/>
      <c r="BG65" s="253"/>
      <c r="BH65" s="253"/>
      <c r="BI65" s="258"/>
      <c r="BJ65" s="13"/>
      <c r="BK65" s="44" t="e">
        <f>SUM(F65:BI65)</f>
        <v>#REF!</v>
      </c>
      <c r="BN65" s="14" t="e">
        <f t="shared" si="0"/>
        <v>#REF!</v>
      </c>
    </row>
    <row r="66" spans="1:66" s="14" customFormat="1" ht="12.75">
      <c r="A66" s="62" t="s">
        <v>64</v>
      </c>
      <c r="B66" s="63" t="s">
        <v>140</v>
      </c>
      <c r="C66" s="64"/>
      <c r="D66" s="96"/>
      <c r="E66" s="23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3"/>
      <c r="BJ66" s="13"/>
      <c r="BK66" s="44"/>
      <c r="BL66" s="14" t="e">
        <f>SUM(BK68:BK86)</f>
        <v>#REF!</v>
      </c>
      <c r="BN66" s="14" t="e">
        <f>BL66/1.2212</f>
        <v>#REF!</v>
      </c>
    </row>
    <row r="67" spans="1:63" s="17" customFormat="1" ht="12.75">
      <c r="A67" s="262" t="s">
        <v>38</v>
      </c>
      <c r="B67" s="264" t="s">
        <v>23</v>
      </c>
      <c r="C67" s="265"/>
      <c r="D67" s="268">
        <v>45</v>
      </c>
      <c r="E67" s="22" t="s">
        <v>62</v>
      </c>
      <c r="F67" s="71"/>
      <c r="G67" s="72"/>
      <c r="H67" s="73"/>
      <c r="I67" s="73"/>
      <c r="J67" s="256"/>
      <c r="K67" s="256"/>
      <c r="L67" s="256"/>
      <c r="M67" s="74"/>
      <c r="N67" s="75"/>
      <c r="O67" s="95"/>
      <c r="P67" s="76"/>
      <c r="Q67" s="76"/>
      <c r="R67" s="95"/>
      <c r="S67" s="95"/>
      <c r="T67" s="76"/>
      <c r="U67" s="74"/>
      <c r="V67" s="71"/>
      <c r="W67" s="72"/>
      <c r="X67" s="73"/>
      <c r="Y67" s="73"/>
      <c r="Z67" s="72"/>
      <c r="AA67" s="72"/>
      <c r="AB67" s="73"/>
      <c r="AC67" s="77"/>
      <c r="AD67" s="71"/>
      <c r="AE67" s="72"/>
      <c r="AF67" s="73"/>
      <c r="AG67" s="73"/>
      <c r="AH67" s="72"/>
      <c r="AI67" s="72"/>
      <c r="AJ67" s="73"/>
      <c r="AK67" s="77"/>
      <c r="AL67" s="71"/>
      <c r="AM67" s="72"/>
      <c r="AN67" s="73"/>
      <c r="AO67" s="73"/>
      <c r="AP67" s="72"/>
      <c r="AQ67" s="72"/>
      <c r="AR67" s="73"/>
      <c r="AS67" s="77"/>
      <c r="AT67" s="71"/>
      <c r="AU67" s="72"/>
      <c r="AV67" s="73"/>
      <c r="AW67" s="73"/>
      <c r="AX67" s="72"/>
      <c r="AY67" s="72"/>
      <c r="AZ67" s="73"/>
      <c r="BA67" s="77"/>
      <c r="BB67" s="71"/>
      <c r="BC67" s="72"/>
      <c r="BD67" s="73"/>
      <c r="BE67" s="73"/>
      <c r="BF67" s="72"/>
      <c r="BG67" s="72"/>
      <c r="BH67" s="73"/>
      <c r="BI67" s="78"/>
      <c r="BJ67" s="13"/>
      <c r="BK67" s="44"/>
    </row>
    <row r="68" spans="1:66" s="14" customFormat="1" ht="12.75">
      <c r="A68" s="263"/>
      <c r="B68" s="266"/>
      <c r="C68" s="267"/>
      <c r="D68" s="269"/>
      <c r="E68" s="20" t="s">
        <v>61</v>
      </c>
      <c r="F68" s="252" t="e">
        <f>'PLANILHA DE PREÇO'!#REF!/3*1.2212</f>
        <v>#REF!</v>
      </c>
      <c r="G68" s="253"/>
      <c r="H68" s="253"/>
      <c r="I68" s="253"/>
      <c r="J68" s="253"/>
      <c r="K68" s="253"/>
      <c r="L68" s="253"/>
      <c r="M68" s="254"/>
      <c r="N68" s="252" t="e">
        <f>'PLANILHA DE PREÇO'!#REF!/3*2*1.2212</f>
        <v>#REF!</v>
      </c>
      <c r="O68" s="253"/>
      <c r="P68" s="253"/>
      <c r="Q68" s="253"/>
      <c r="R68" s="253"/>
      <c r="S68" s="253"/>
      <c r="T68" s="253"/>
      <c r="U68" s="254"/>
      <c r="V68" s="71"/>
      <c r="W68" s="72"/>
      <c r="X68" s="73"/>
      <c r="Y68" s="73"/>
      <c r="Z68" s="72"/>
      <c r="AA68" s="72"/>
      <c r="AB68" s="73"/>
      <c r="AC68" s="77"/>
      <c r="AD68" s="71"/>
      <c r="AE68" s="72"/>
      <c r="AF68" s="73"/>
      <c r="AG68" s="73"/>
      <c r="AH68" s="72"/>
      <c r="AI68" s="72"/>
      <c r="AJ68" s="73"/>
      <c r="AK68" s="77"/>
      <c r="AL68" s="71"/>
      <c r="AM68" s="72"/>
      <c r="AN68" s="73"/>
      <c r="AO68" s="73"/>
      <c r="AP68" s="72"/>
      <c r="AQ68" s="72"/>
      <c r="AR68" s="73"/>
      <c r="AS68" s="77"/>
      <c r="AT68" s="71"/>
      <c r="AU68" s="72"/>
      <c r="AV68" s="73"/>
      <c r="AW68" s="73"/>
      <c r="AX68" s="72"/>
      <c r="AY68" s="72"/>
      <c r="AZ68" s="73"/>
      <c r="BA68" s="77"/>
      <c r="BB68" s="71"/>
      <c r="BC68" s="72"/>
      <c r="BD68" s="73"/>
      <c r="BE68" s="73"/>
      <c r="BF68" s="72"/>
      <c r="BG68" s="72"/>
      <c r="BH68" s="73"/>
      <c r="BI68" s="78"/>
      <c r="BJ68" s="13"/>
      <c r="BK68" s="44" t="e">
        <f>SUM(F68:BI68)</f>
        <v>#REF!</v>
      </c>
      <c r="BN68" s="14" t="e">
        <f aca="true" t="shared" si="1" ref="BN68:BN86">BK68/1.2212</f>
        <v>#REF!</v>
      </c>
    </row>
    <row r="69" spans="1:66" s="17" customFormat="1" ht="12.75">
      <c r="A69" s="262" t="s">
        <v>39</v>
      </c>
      <c r="B69" s="264" t="s">
        <v>89</v>
      </c>
      <c r="C69" s="265"/>
      <c r="D69" s="268">
        <v>60</v>
      </c>
      <c r="E69" s="22" t="s">
        <v>62</v>
      </c>
      <c r="F69" s="71"/>
      <c r="G69" s="72"/>
      <c r="H69" s="73"/>
      <c r="I69" s="73"/>
      <c r="J69" s="72"/>
      <c r="K69" s="72"/>
      <c r="L69" s="73"/>
      <c r="M69" s="77"/>
      <c r="N69" s="71"/>
      <c r="O69" s="72"/>
      <c r="P69" s="73"/>
      <c r="Q69" s="73"/>
      <c r="R69" s="72"/>
      <c r="S69" s="72"/>
      <c r="T69" s="73"/>
      <c r="U69" s="77"/>
      <c r="V69" s="79"/>
      <c r="W69" s="80"/>
      <c r="X69" s="80"/>
      <c r="Y69" s="80"/>
      <c r="Z69" s="80"/>
      <c r="AA69" s="80"/>
      <c r="AB69" s="80"/>
      <c r="AC69" s="81"/>
      <c r="AD69" s="79"/>
      <c r="AE69" s="80"/>
      <c r="AF69" s="80"/>
      <c r="AG69" s="80"/>
      <c r="AH69" s="80"/>
      <c r="AI69" s="80"/>
      <c r="AJ69" s="80"/>
      <c r="AK69" s="81"/>
      <c r="AL69" s="82"/>
      <c r="AM69" s="83"/>
      <c r="AN69" s="83"/>
      <c r="AO69" s="83"/>
      <c r="AP69" s="83"/>
      <c r="AQ69" s="83"/>
      <c r="AR69" s="83"/>
      <c r="AS69" s="84"/>
      <c r="AT69" s="82"/>
      <c r="AU69" s="83"/>
      <c r="AV69" s="83"/>
      <c r="AW69" s="83"/>
      <c r="AX69" s="83"/>
      <c r="AY69" s="83"/>
      <c r="AZ69" s="83"/>
      <c r="BA69" s="84"/>
      <c r="BB69" s="82"/>
      <c r="BC69" s="83"/>
      <c r="BD69" s="83"/>
      <c r="BE69" s="83"/>
      <c r="BF69" s="83"/>
      <c r="BG69" s="83"/>
      <c r="BH69" s="83"/>
      <c r="BI69" s="85"/>
      <c r="BJ69" s="13"/>
      <c r="BK69" s="44"/>
      <c r="BN69" s="14">
        <f t="shared" si="1"/>
        <v>0</v>
      </c>
    </row>
    <row r="70" spans="1:66" s="14" customFormat="1" ht="12.75">
      <c r="A70" s="263"/>
      <c r="B70" s="266"/>
      <c r="C70" s="267"/>
      <c r="D70" s="269"/>
      <c r="E70" s="20" t="s">
        <v>61</v>
      </c>
      <c r="F70" s="252"/>
      <c r="G70" s="253"/>
      <c r="H70" s="253"/>
      <c r="I70" s="253"/>
      <c r="J70" s="253"/>
      <c r="K70" s="253"/>
      <c r="L70" s="253"/>
      <c r="M70" s="254"/>
      <c r="N70" s="82"/>
      <c r="O70" s="83"/>
      <c r="P70" s="83"/>
      <c r="Q70" s="83"/>
      <c r="R70" s="83"/>
      <c r="S70" s="83"/>
      <c r="T70" s="83"/>
      <c r="U70" s="84"/>
      <c r="V70" s="252" t="e">
        <f>'PLANILHA DE PREÇO'!#REF!/2*1.2212</f>
        <v>#REF!</v>
      </c>
      <c r="W70" s="253"/>
      <c r="X70" s="253"/>
      <c r="Y70" s="253"/>
      <c r="Z70" s="253"/>
      <c r="AA70" s="253"/>
      <c r="AB70" s="253"/>
      <c r="AC70" s="254"/>
      <c r="AD70" s="252" t="e">
        <f>'PLANILHA DE PREÇO'!#REF!/2*1.2212</f>
        <v>#REF!</v>
      </c>
      <c r="AE70" s="253"/>
      <c r="AF70" s="253"/>
      <c r="AG70" s="253"/>
      <c r="AH70" s="253"/>
      <c r="AI70" s="253"/>
      <c r="AJ70" s="253"/>
      <c r="AK70" s="254"/>
      <c r="AL70" s="71"/>
      <c r="AM70" s="72"/>
      <c r="AN70" s="73"/>
      <c r="AO70" s="73"/>
      <c r="AP70" s="72"/>
      <c r="AQ70" s="72"/>
      <c r="AR70" s="73"/>
      <c r="AS70" s="77"/>
      <c r="AT70" s="71"/>
      <c r="AU70" s="72"/>
      <c r="AV70" s="73"/>
      <c r="AW70" s="73"/>
      <c r="AX70" s="72"/>
      <c r="AY70" s="72"/>
      <c r="AZ70" s="73"/>
      <c r="BA70" s="77"/>
      <c r="BB70" s="71"/>
      <c r="BC70" s="72"/>
      <c r="BD70" s="73"/>
      <c r="BE70" s="73"/>
      <c r="BF70" s="72"/>
      <c r="BG70" s="72"/>
      <c r="BH70" s="73"/>
      <c r="BI70" s="78"/>
      <c r="BJ70" s="13"/>
      <c r="BK70" s="44" t="e">
        <f>SUM(F70:BI70)</f>
        <v>#REF!</v>
      </c>
      <c r="BN70" s="14" t="e">
        <f t="shared" si="1"/>
        <v>#REF!</v>
      </c>
    </row>
    <row r="71" spans="1:66" s="17" customFormat="1" ht="12.75">
      <c r="A71" s="262" t="s">
        <v>40</v>
      </c>
      <c r="B71" s="264" t="s">
        <v>90</v>
      </c>
      <c r="C71" s="265"/>
      <c r="D71" s="268">
        <v>60</v>
      </c>
      <c r="E71" s="22" t="s">
        <v>62</v>
      </c>
      <c r="F71" s="71"/>
      <c r="G71" s="72"/>
      <c r="H71" s="73"/>
      <c r="I71" s="73"/>
      <c r="J71" s="72"/>
      <c r="K71" s="72"/>
      <c r="L71" s="73"/>
      <c r="M71" s="77"/>
      <c r="N71" s="71"/>
      <c r="O71" s="72"/>
      <c r="P71" s="73"/>
      <c r="Q71" s="73"/>
      <c r="R71" s="72"/>
      <c r="S71" s="72"/>
      <c r="T71" s="73"/>
      <c r="U71" s="77"/>
      <c r="V71" s="79"/>
      <c r="W71" s="80"/>
      <c r="X71" s="80"/>
      <c r="Y71" s="80"/>
      <c r="Z71" s="80"/>
      <c r="AA71" s="80"/>
      <c r="AB71" s="80"/>
      <c r="AC71" s="81"/>
      <c r="AD71" s="79"/>
      <c r="AE71" s="80"/>
      <c r="AF71" s="80"/>
      <c r="AG71" s="80"/>
      <c r="AH71" s="80"/>
      <c r="AI71" s="80"/>
      <c r="AJ71" s="80"/>
      <c r="AK71" s="81"/>
      <c r="AL71" s="82"/>
      <c r="AM71" s="83"/>
      <c r="AN71" s="83"/>
      <c r="AO71" s="83"/>
      <c r="AP71" s="83"/>
      <c r="AQ71" s="83"/>
      <c r="AR71" s="83"/>
      <c r="AS71" s="84"/>
      <c r="AT71" s="82"/>
      <c r="AU71" s="83"/>
      <c r="AV71" s="83"/>
      <c r="AW71" s="83"/>
      <c r="AX71" s="83"/>
      <c r="AY71" s="83"/>
      <c r="AZ71" s="83"/>
      <c r="BA71" s="84"/>
      <c r="BB71" s="82"/>
      <c r="BC71" s="83"/>
      <c r="BD71" s="83"/>
      <c r="BE71" s="83"/>
      <c r="BF71" s="83"/>
      <c r="BG71" s="83"/>
      <c r="BH71" s="83"/>
      <c r="BI71" s="85"/>
      <c r="BJ71" s="13"/>
      <c r="BK71" s="44"/>
      <c r="BN71" s="14">
        <f t="shared" si="1"/>
        <v>0</v>
      </c>
    </row>
    <row r="72" spans="1:66" s="14" customFormat="1" ht="12.75">
      <c r="A72" s="263"/>
      <c r="B72" s="266"/>
      <c r="C72" s="267"/>
      <c r="D72" s="269"/>
      <c r="E72" s="20" t="s">
        <v>61</v>
      </c>
      <c r="F72" s="252"/>
      <c r="G72" s="253"/>
      <c r="H72" s="253"/>
      <c r="I72" s="253"/>
      <c r="J72" s="253"/>
      <c r="K72" s="253"/>
      <c r="L72" s="253"/>
      <c r="M72" s="254"/>
      <c r="N72" s="82"/>
      <c r="O72" s="83"/>
      <c r="P72" s="83"/>
      <c r="Q72" s="83"/>
      <c r="R72" s="83"/>
      <c r="S72" s="83"/>
      <c r="T72" s="83"/>
      <c r="U72" s="84"/>
      <c r="V72" s="252" t="e">
        <f>'PLANILHA DE PREÇO'!#REF!/2*1.2212</f>
        <v>#REF!</v>
      </c>
      <c r="W72" s="253"/>
      <c r="X72" s="253"/>
      <c r="Y72" s="253"/>
      <c r="Z72" s="253"/>
      <c r="AA72" s="253"/>
      <c r="AB72" s="253"/>
      <c r="AC72" s="254"/>
      <c r="AD72" s="252" t="e">
        <f>'PLANILHA DE PREÇO'!#REF!/2*1.2212</f>
        <v>#REF!</v>
      </c>
      <c r="AE72" s="253"/>
      <c r="AF72" s="253"/>
      <c r="AG72" s="253"/>
      <c r="AH72" s="253"/>
      <c r="AI72" s="253"/>
      <c r="AJ72" s="253"/>
      <c r="AK72" s="254"/>
      <c r="AL72" s="71"/>
      <c r="AM72" s="72"/>
      <c r="AN72" s="73"/>
      <c r="AO72" s="73"/>
      <c r="AP72" s="72"/>
      <c r="AQ72" s="72"/>
      <c r="AR72" s="73"/>
      <c r="AS72" s="77"/>
      <c r="AT72" s="71"/>
      <c r="AU72" s="72"/>
      <c r="AV72" s="73"/>
      <c r="AW72" s="73"/>
      <c r="AX72" s="72"/>
      <c r="AY72" s="72"/>
      <c r="AZ72" s="73"/>
      <c r="BA72" s="77"/>
      <c r="BB72" s="71"/>
      <c r="BC72" s="72"/>
      <c r="BD72" s="73"/>
      <c r="BE72" s="73"/>
      <c r="BF72" s="72"/>
      <c r="BG72" s="72"/>
      <c r="BH72" s="73"/>
      <c r="BI72" s="78"/>
      <c r="BJ72" s="13"/>
      <c r="BK72" s="44" t="e">
        <f>SUM(F72:BI72)</f>
        <v>#REF!</v>
      </c>
      <c r="BN72" s="14" t="e">
        <f t="shared" si="1"/>
        <v>#REF!</v>
      </c>
    </row>
    <row r="73" spans="1:66" s="17" customFormat="1" ht="12.75">
      <c r="A73" s="262" t="s">
        <v>41</v>
      </c>
      <c r="B73" s="264" t="s">
        <v>98</v>
      </c>
      <c r="C73" s="265"/>
      <c r="D73" s="268">
        <v>60</v>
      </c>
      <c r="E73" s="22" t="s">
        <v>62</v>
      </c>
      <c r="F73" s="71"/>
      <c r="G73" s="72"/>
      <c r="H73" s="73"/>
      <c r="I73" s="73"/>
      <c r="J73" s="72"/>
      <c r="K73" s="72"/>
      <c r="L73" s="73"/>
      <c r="M73" s="77"/>
      <c r="N73" s="71"/>
      <c r="O73" s="72"/>
      <c r="P73" s="73"/>
      <c r="Q73" s="73"/>
      <c r="R73" s="72"/>
      <c r="S73" s="72"/>
      <c r="T73" s="73"/>
      <c r="U73" s="77"/>
      <c r="V73" s="82"/>
      <c r="W73" s="83"/>
      <c r="X73" s="83"/>
      <c r="Y73" s="83"/>
      <c r="Z73" s="83"/>
      <c r="AA73" s="83"/>
      <c r="AB73" s="83"/>
      <c r="AC73" s="84"/>
      <c r="AD73" s="79"/>
      <c r="AE73" s="80"/>
      <c r="AF73" s="80"/>
      <c r="AG73" s="80"/>
      <c r="AH73" s="80"/>
      <c r="AI73" s="80"/>
      <c r="AJ73" s="80"/>
      <c r="AK73" s="81"/>
      <c r="AL73" s="79"/>
      <c r="AM73" s="80"/>
      <c r="AN73" s="80"/>
      <c r="AO73" s="80"/>
      <c r="AP73" s="80"/>
      <c r="AQ73" s="80"/>
      <c r="AR73" s="80"/>
      <c r="AS73" s="81"/>
      <c r="AT73" s="82"/>
      <c r="AU73" s="83"/>
      <c r="AV73" s="83"/>
      <c r="AW73" s="83"/>
      <c r="AX73" s="83"/>
      <c r="AY73" s="83"/>
      <c r="AZ73" s="83"/>
      <c r="BA73" s="84"/>
      <c r="BB73" s="82"/>
      <c r="BC73" s="83"/>
      <c r="BD73" s="83"/>
      <c r="BE73" s="83"/>
      <c r="BF73" s="83"/>
      <c r="BG73" s="83"/>
      <c r="BH73" s="83"/>
      <c r="BI73" s="85"/>
      <c r="BJ73" s="13"/>
      <c r="BK73" s="44"/>
      <c r="BN73" s="14">
        <f t="shared" si="1"/>
        <v>0</v>
      </c>
    </row>
    <row r="74" spans="1:66" s="14" customFormat="1" ht="12.75">
      <c r="A74" s="263"/>
      <c r="B74" s="266"/>
      <c r="C74" s="267"/>
      <c r="D74" s="269"/>
      <c r="E74" s="20" t="s">
        <v>61</v>
      </c>
      <c r="F74" s="252"/>
      <c r="G74" s="253"/>
      <c r="H74" s="253"/>
      <c r="I74" s="253"/>
      <c r="J74" s="253"/>
      <c r="K74" s="253"/>
      <c r="L74" s="253"/>
      <c r="M74" s="254"/>
      <c r="N74" s="252"/>
      <c r="O74" s="253"/>
      <c r="P74" s="253"/>
      <c r="Q74" s="253"/>
      <c r="R74" s="253"/>
      <c r="S74" s="253"/>
      <c r="T74" s="253"/>
      <c r="U74" s="254"/>
      <c r="V74" s="71"/>
      <c r="W74" s="72"/>
      <c r="X74" s="73"/>
      <c r="Y74" s="73"/>
      <c r="Z74" s="72"/>
      <c r="AA74" s="72"/>
      <c r="AB74" s="73"/>
      <c r="AC74" s="77"/>
      <c r="AD74" s="252" t="e">
        <f>'PLANILHA DE PREÇO'!#REF!/2*1.2212</f>
        <v>#REF!</v>
      </c>
      <c r="AE74" s="253"/>
      <c r="AF74" s="253"/>
      <c r="AG74" s="253"/>
      <c r="AH74" s="253"/>
      <c r="AI74" s="253"/>
      <c r="AJ74" s="253"/>
      <c r="AK74" s="254"/>
      <c r="AL74" s="252" t="e">
        <f>'PLANILHA DE PREÇO'!#REF!/2*1.2212</f>
        <v>#REF!</v>
      </c>
      <c r="AM74" s="253"/>
      <c r="AN74" s="253"/>
      <c r="AO74" s="253"/>
      <c r="AP74" s="253"/>
      <c r="AQ74" s="253"/>
      <c r="AR74" s="253"/>
      <c r="AS74" s="254"/>
      <c r="AT74" s="71"/>
      <c r="AU74" s="72"/>
      <c r="AV74" s="73"/>
      <c r="AW74" s="73"/>
      <c r="AX74" s="72"/>
      <c r="AY74" s="72"/>
      <c r="AZ74" s="73"/>
      <c r="BA74" s="77"/>
      <c r="BB74" s="71"/>
      <c r="BC74" s="72"/>
      <c r="BD74" s="73"/>
      <c r="BE74" s="73"/>
      <c r="BF74" s="72"/>
      <c r="BG74" s="72"/>
      <c r="BH74" s="73"/>
      <c r="BI74" s="78"/>
      <c r="BJ74" s="13"/>
      <c r="BK74" s="44" t="e">
        <f>SUM(F74:BI74)</f>
        <v>#REF!</v>
      </c>
      <c r="BN74" s="14" t="e">
        <f t="shared" si="1"/>
        <v>#REF!</v>
      </c>
    </row>
    <row r="75" spans="1:66" s="17" customFormat="1" ht="12.75">
      <c r="A75" s="262" t="s">
        <v>42</v>
      </c>
      <c r="B75" s="264" t="s">
        <v>97</v>
      </c>
      <c r="C75" s="265"/>
      <c r="D75" s="268">
        <v>120</v>
      </c>
      <c r="E75" s="22" t="s">
        <v>62</v>
      </c>
      <c r="F75" s="71"/>
      <c r="G75" s="72"/>
      <c r="H75" s="73"/>
      <c r="I75" s="73"/>
      <c r="J75" s="72"/>
      <c r="K75" s="72"/>
      <c r="L75" s="73"/>
      <c r="M75" s="77"/>
      <c r="N75" s="71"/>
      <c r="O75" s="72"/>
      <c r="P75" s="73"/>
      <c r="Q75" s="73"/>
      <c r="R75" s="72"/>
      <c r="S75" s="72"/>
      <c r="T75" s="73"/>
      <c r="U75" s="77"/>
      <c r="V75" s="82"/>
      <c r="W75" s="83"/>
      <c r="X75" s="83"/>
      <c r="Y75" s="83"/>
      <c r="Z75" s="83"/>
      <c r="AA75" s="83"/>
      <c r="AB75" s="83"/>
      <c r="AC75" s="84"/>
      <c r="AD75" s="79"/>
      <c r="AE75" s="80"/>
      <c r="AF75" s="80"/>
      <c r="AG75" s="80"/>
      <c r="AH75" s="80"/>
      <c r="AI75" s="80"/>
      <c r="AJ75" s="80"/>
      <c r="AK75" s="81"/>
      <c r="AL75" s="79"/>
      <c r="AM75" s="80"/>
      <c r="AN75" s="80"/>
      <c r="AO75" s="80"/>
      <c r="AP75" s="80"/>
      <c r="AQ75" s="80"/>
      <c r="AR75" s="80"/>
      <c r="AS75" s="81"/>
      <c r="AT75" s="79"/>
      <c r="AU75" s="80"/>
      <c r="AV75" s="80"/>
      <c r="AW75" s="80"/>
      <c r="AX75" s="80"/>
      <c r="AY75" s="80"/>
      <c r="AZ75" s="80"/>
      <c r="BA75" s="81"/>
      <c r="BB75" s="79"/>
      <c r="BC75" s="80"/>
      <c r="BD75" s="80"/>
      <c r="BE75" s="80"/>
      <c r="BF75" s="83"/>
      <c r="BG75" s="83"/>
      <c r="BH75" s="83"/>
      <c r="BI75" s="85"/>
      <c r="BJ75" s="13"/>
      <c r="BK75" s="44"/>
      <c r="BN75" s="14">
        <f t="shared" si="1"/>
        <v>0</v>
      </c>
    </row>
    <row r="76" spans="1:66" s="14" customFormat="1" ht="12.75">
      <c r="A76" s="263"/>
      <c r="B76" s="266"/>
      <c r="C76" s="267"/>
      <c r="D76" s="269"/>
      <c r="E76" s="20" t="s">
        <v>61</v>
      </c>
      <c r="F76" s="252"/>
      <c r="G76" s="253"/>
      <c r="H76" s="253"/>
      <c r="I76" s="253"/>
      <c r="J76" s="253"/>
      <c r="K76" s="253"/>
      <c r="L76" s="253"/>
      <c r="M76" s="254"/>
      <c r="N76" s="252"/>
      <c r="O76" s="253"/>
      <c r="P76" s="253"/>
      <c r="Q76" s="253"/>
      <c r="R76" s="253"/>
      <c r="S76" s="253"/>
      <c r="T76" s="253"/>
      <c r="U76" s="254"/>
      <c r="V76" s="71"/>
      <c r="W76" s="72"/>
      <c r="X76" s="73"/>
      <c r="Y76" s="73"/>
      <c r="Z76" s="72"/>
      <c r="AA76" s="72"/>
      <c r="AB76" s="73"/>
      <c r="AC76" s="77"/>
      <c r="AD76" s="252" t="e">
        <f>'PLANILHA DE PREÇO'!#REF!/7*2*1.2212</f>
        <v>#REF!</v>
      </c>
      <c r="AE76" s="253"/>
      <c r="AF76" s="253"/>
      <c r="AG76" s="253"/>
      <c r="AH76" s="253"/>
      <c r="AI76" s="253"/>
      <c r="AJ76" s="253"/>
      <c r="AK76" s="254"/>
      <c r="AL76" s="252" t="e">
        <f>'PLANILHA DE PREÇO'!#REF!/7*2*1.2212</f>
        <v>#REF!</v>
      </c>
      <c r="AM76" s="253"/>
      <c r="AN76" s="253"/>
      <c r="AO76" s="253"/>
      <c r="AP76" s="253"/>
      <c r="AQ76" s="253"/>
      <c r="AR76" s="253"/>
      <c r="AS76" s="254"/>
      <c r="AT76" s="252" t="e">
        <f>'PLANILHA DE PREÇO'!#REF!/7*2*1.2212</f>
        <v>#REF!</v>
      </c>
      <c r="AU76" s="253"/>
      <c r="AV76" s="253"/>
      <c r="AW76" s="253"/>
      <c r="AX76" s="253"/>
      <c r="AY76" s="253"/>
      <c r="AZ76" s="253"/>
      <c r="BA76" s="254"/>
      <c r="BB76" s="252" t="e">
        <f>'PLANILHA DE PREÇO'!#REF!/7*1.2212</f>
        <v>#REF!</v>
      </c>
      <c r="BC76" s="253"/>
      <c r="BD76" s="253"/>
      <c r="BE76" s="253"/>
      <c r="BF76" s="253"/>
      <c r="BG76" s="253"/>
      <c r="BH76" s="253"/>
      <c r="BI76" s="258"/>
      <c r="BJ76" s="13"/>
      <c r="BK76" s="44" t="e">
        <f>SUM(F76:BI76)</f>
        <v>#REF!</v>
      </c>
      <c r="BN76" s="14" t="e">
        <f t="shared" si="1"/>
        <v>#REF!</v>
      </c>
    </row>
    <row r="77" spans="1:66" s="17" customFormat="1" ht="12.75">
      <c r="A77" s="262" t="s">
        <v>43</v>
      </c>
      <c r="B77" s="264" t="s">
        <v>57</v>
      </c>
      <c r="C77" s="265"/>
      <c r="D77" s="268">
        <v>60</v>
      </c>
      <c r="E77" s="22" t="s">
        <v>62</v>
      </c>
      <c r="F77" s="71"/>
      <c r="G77" s="72"/>
      <c r="H77" s="73"/>
      <c r="I77" s="73"/>
      <c r="J77" s="72"/>
      <c r="K77" s="72"/>
      <c r="L77" s="73"/>
      <c r="M77" s="77"/>
      <c r="N77" s="71"/>
      <c r="O77" s="72"/>
      <c r="P77" s="73"/>
      <c r="Q77" s="73"/>
      <c r="R77" s="72"/>
      <c r="S77" s="72"/>
      <c r="T77" s="73"/>
      <c r="U77" s="77"/>
      <c r="V77" s="82"/>
      <c r="W77" s="83"/>
      <c r="X77" s="83"/>
      <c r="Y77" s="83"/>
      <c r="Z77" s="83"/>
      <c r="AA77" s="83"/>
      <c r="AB77" s="83"/>
      <c r="AC77" s="84"/>
      <c r="AD77" s="82"/>
      <c r="AE77" s="83"/>
      <c r="AF77" s="83"/>
      <c r="AG77" s="83"/>
      <c r="AH77" s="83"/>
      <c r="AI77" s="83"/>
      <c r="AJ77" s="83"/>
      <c r="AK77" s="84"/>
      <c r="AL77" s="82"/>
      <c r="AM77" s="83"/>
      <c r="AN77" s="83"/>
      <c r="AO77" s="83"/>
      <c r="AP77" s="80"/>
      <c r="AQ77" s="80"/>
      <c r="AR77" s="80"/>
      <c r="AS77" s="81"/>
      <c r="AT77" s="79"/>
      <c r="AU77" s="80"/>
      <c r="AV77" s="80"/>
      <c r="AW77" s="80"/>
      <c r="AX77" s="80"/>
      <c r="AY77" s="80"/>
      <c r="AZ77" s="80"/>
      <c r="BA77" s="81"/>
      <c r="BB77" s="79"/>
      <c r="BC77" s="80"/>
      <c r="BD77" s="80"/>
      <c r="BE77" s="80"/>
      <c r="BF77" s="83"/>
      <c r="BG77" s="83"/>
      <c r="BH77" s="83"/>
      <c r="BI77" s="85"/>
      <c r="BJ77" s="13"/>
      <c r="BK77" s="44"/>
      <c r="BN77" s="14">
        <f t="shared" si="1"/>
        <v>0</v>
      </c>
    </row>
    <row r="78" spans="1:66" s="14" customFormat="1" ht="12.75">
      <c r="A78" s="263"/>
      <c r="B78" s="266"/>
      <c r="C78" s="267"/>
      <c r="D78" s="269"/>
      <c r="E78" s="20" t="s">
        <v>61</v>
      </c>
      <c r="F78" s="252"/>
      <c r="G78" s="253"/>
      <c r="H78" s="253"/>
      <c r="I78" s="253"/>
      <c r="J78" s="253"/>
      <c r="K78" s="253"/>
      <c r="L78" s="253"/>
      <c r="M78" s="254"/>
      <c r="N78" s="252"/>
      <c r="O78" s="253"/>
      <c r="P78" s="253"/>
      <c r="Q78" s="253"/>
      <c r="R78" s="253"/>
      <c r="S78" s="253"/>
      <c r="T78" s="253"/>
      <c r="U78" s="254"/>
      <c r="V78" s="71"/>
      <c r="W78" s="72"/>
      <c r="X78" s="73"/>
      <c r="Y78" s="73"/>
      <c r="Z78" s="72"/>
      <c r="AA78" s="72"/>
      <c r="AB78" s="73"/>
      <c r="AC78" s="77"/>
      <c r="AD78" s="71"/>
      <c r="AE78" s="72"/>
      <c r="AF78" s="73"/>
      <c r="AG78" s="73"/>
      <c r="AH78" s="72"/>
      <c r="AI78" s="72"/>
      <c r="AJ78" s="73"/>
      <c r="AK78" s="77"/>
      <c r="AL78" s="252" t="e">
        <f>'PLANILHA DE PREÇO'!#REF!/4*1.2212</f>
        <v>#REF!</v>
      </c>
      <c r="AM78" s="253"/>
      <c r="AN78" s="253"/>
      <c r="AO78" s="253"/>
      <c r="AP78" s="253"/>
      <c r="AQ78" s="253"/>
      <c r="AR78" s="253"/>
      <c r="AS78" s="254"/>
      <c r="AT78" s="252" t="e">
        <f>'PLANILHA DE PREÇO'!#REF!/2*1.2212</f>
        <v>#REF!</v>
      </c>
      <c r="AU78" s="253"/>
      <c r="AV78" s="253"/>
      <c r="AW78" s="253"/>
      <c r="AX78" s="253"/>
      <c r="AY78" s="253"/>
      <c r="AZ78" s="253"/>
      <c r="BA78" s="254"/>
      <c r="BB78" s="252" t="e">
        <f>'PLANILHA DE PREÇO'!#REF!/4*1.2212</f>
        <v>#REF!</v>
      </c>
      <c r="BC78" s="253"/>
      <c r="BD78" s="253"/>
      <c r="BE78" s="253"/>
      <c r="BF78" s="253"/>
      <c r="BG78" s="253"/>
      <c r="BH78" s="253"/>
      <c r="BI78" s="258"/>
      <c r="BJ78" s="13"/>
      <c r="BK78" s="44" t="e">
        <f>SUM(F78:BI78)</f>
        <v>#REF!</v>
      </c>
      <c r="BN78" s="14" t="e">
        <f t="shared" si="1"/>
        <v>#REF!</v>
      </c>
    </row>
    <row r="79" spans="1:66" s="17" customFormat="1" ht="12.75" customHeight="1">
      <c r="A79" s="262" t="s">
        <v>44</v>
      </c>
      <c r="B79" s="282" t="s">
        <v>151</v>
      </c>
      <c r="C79" s="283"/>
      <c r="D79" s="268">
        <v>120</v>
      </c>
      <c r="E79" s="22" t="s">
        <v>62</v>
      </c>
      <c r="F79" s="71"/>
      <c r="G79" s="72"/>
      <c r="H79" s="73"/>
      <c r="I79" s="73"/>
      <c r="J79" s="72"/>
      <c r="K79" s="72"/>
      <c r="L79" s="73"/>
      <c r="M79" s="77"/>
      <c r="N79" s="71"/>
      <c r="O79" s="72"/>
      <c r="P79" s="73"/>
      <c r="Q79" s="73"/>
      <c r="R79" s="72"/>
      <c r="S79" s="72"/>
      <c r="T79" s="83"/>
      <c r="U79" s="84"/>
      <c r="V79" s="82"/>
      <c r="W79" s="83"/>
      <c r="X79" s="83"/>
      <c r="Y79" s="83"/>
      <c r="Z79" s="83"/>
      <c r="AA79" s="83"/>
      <c r="AB79" s="83"/>
      <c r="AC79" s="84"/>
      <c r="AD79" s="79"/>
      <c r="AE79" s="80"/>
      <c r="AF79" s="80"/>
      <c r="AG79" s="80"/>
      <c r="AH79" s="80"/>
      <c r="AI79" s="80"/>
      <c r="AJ79" s="80"/>
      <c r="AK79" s="81"/>
      <c r="AL79" s="79"/>
      <c r="AM79" s="80"/>
      <c r="AN79" s="80"/>
      <c r="AO79" s="80"/>
      <c r="AP79" s="80"/>
      <c r="AQ79" s="80"/>
      <c r="AR79" s="80"/>
      <c r="AS79" s="81"/>
      <c r="AT79" s="79"/>
      <c r="AU79" s="80"/>
      <c r="AV79" s="80"/>
      <c r="AW79" s="80"/>
      <c r="AX79" s="80"/>
      <c r="AY79" s="80"/>
      <c r="AZ79" s="80"/>
      <c r="BA79" s="81"/>
      <c r="BB79" s="79"/>
      <c r="BC79" s="80"/>
      <c r="BD79" s="80"/>
      <c r="BE79" s="80"/>
      <c r="BF79" s="80"/>
      <c r="BG79" s="80"/>
      <c r="BH79" s="80"/>
      <c r="BI79" s="86"/>
      <c r="BJ79" s="13"/>
      <c r="BK79" s="44"/>
      <c r="BN79" s="14">
        <f t="shared" si="1"/>
        <v>0</v>
      </c>
    </row>
    <row r="80" spans="1:66" s="14" customFormat="1" ht="12.75">
      <c r="A80" s="263"/>
      <c r="B80" s="272"/>
      <c r="C80" s="273"/>
      <c r="D80" s="269"/>
      <c r="E80" s="20" t="s">
        <v>61</v>
      </c>
      <c r="F80" s="252"/>
      <c r="G80" s="253"/>
      <c r="H80" s="253"/>
      <c r="I80" s="253"/>
      <c r="J80" s="253"/>
      <c r="K80" s="253"/>
      <c r="L80" s="253"/>
      <c r="M80" s="254"/>
      <c r="N80" s="252"/>
      <c r="O80" s="253"/>
      <c r="P80" s="253"/>
      <c r="Q80" s="253"/>
      <c r="R80" s="253"/>
      <c r="S80" s="253"/>
      <c r="T80" s="253"/>
      <c r="U80" s="254"/>
      <c r="V80" s="82"/>
      <c r="W80" s="83"/>
      <c r="X80" s="83"/>
      <c r="Y80" s="83"/>
      <c r="Z80" s="83"/>
      <c r="AA80" s="83"/>
      <c r="AB80" s="83"/>
      <c r="AC80" s="84"/>
      <c r="AD80" s="252" t="e">
        <f>'PLANILHA DE PREÇO'!#REF!/4*1.2212</f>
        <v>#REF!</v>
      </c>
      <c r="AE80" s="253"/>
      <c r="AF80" s="253"/>
      <c r="AG80" s="253"/>
      <c r="AH80" s="253"/>
      <c r="AI80" s="253"/>
      <c r="AJ80" s="253"/>
      <c r="AK80" s="254"/>
      <c r="AL80" s="252" t="e">
        <f>'PLANILHA DE PREÇO'!#REF!/4*1.2212</f>
        <v>#REF!</v>
      </c>
      <c r="AM80" s="253"/>
      <c r="AN80" s="253"/>
      <c r="AO80" s="253"/>
      <c r="AP80" s="253"/>
      <c r="AQ80" s="253"/>
      <c r="AR80" s="253"/>
      <c r="AS80" s="254"/>
      <c r="AT80" s="252" t="e">
        <f>'PLANILHA DE PREÇO'!#REF!/4*1.2212</f>
        <v>#REF!</v>
      </c>
      <c r="AU80" s="253"/>
      <c r="AV80" s="253"/>
      <c r="AW80" s="253"/>
      <c r="AX80" s="253"/>
      <c r="AY80" s="253"/>
      <c r="AZ80" s="253"/>
      <c r="BA80" s="254"/>
      <c r="BB80" s="252" t="e">
        <f>'PLANILHA DE PREÇO'!#REF!/4*1.2212</f>
        <v>#REF!</v>
      </c>
      <c r="BC80" s="253"/>
      <c r="BD80" s="253"/>
      <c r="BE80" s="253"/>
      <c r="BF80" s="253"/>
      <c r="BG80" s="253"/>
      <c r="BH80" s="253"/>
      <c r="BI80" s="258"/>
      <c r="BJ80" s="13"/>
      <c r="BK80" s="44" t="e">
        <f>SUM(F80:BI80)</f>
        <v>#REF!</v>
      </c>
      <c r="BN80" s="14" t="e">
        <f t="shared" si="1"/>
        <v>#REF!</v>
      </c>
    </row>
    <row r="81" spans="1:66" s="14" customFormat="1" ht="12.75">
      <c r="A81" s="262" t="s">
        <v>45</v>
      </c>
      <c r="B81" s="264" t="s">
        <v>152</v>
      </c>
      <c r="C81" s="265"/>
      <c r="D81" s="268">
        <v>60</v>
      </c>
      <c r="E81" s="22" t="s">
        <v>62</v>
      </c>
      <c r="F81" s="71"/>
      <c r="G81" s="72"/>
      <c r="H81" s="73"/>
      <c r="I81" s="73"/>
      <c r="J81" s="72"/>
      <c r="K81" s="72"/>
      <c r="L81" s="73"/>
      <c r="M81" s="77"/>
      <c r="N81" s="71"/>
      <c r="O81" s="72"/>
      <c r="P81" s="73"/>
      <c r="Q81" s="73"/>
      <c r="R81" s="72"/>
      <c r="S81" s="72"/>
      <c r="T81" s="73"/>
      <c r="U81" s="77"/>
      <c r="V81" s="71"/>
      <c r="W81" s="72"/>
      <c r="X81" s="73"/>
      <c r="Y81" s="73"/>
      <c r="Z81" s="72"/>
      <c r="AA81" s="72"/>
      <c r="AB81" s="73"/>
      <c r="AC81" s="77"/>
      <c r="AD81" s="71"/>
      <c r="AE81" s="72"/>
      <c r="AF81" s="73"/>
      <c r="AG81" s="73"/>
      <c r="AH81" s="72"/>
      <c r="AI81" s="72"/>
      <c r="AJ81" s="73"/>
      <c r="AK81" s="77"/>
      <c r="AL81" s="71"/>
      <c r="AM81" s="72"/>
      <c r="AN81" s="73"/>
      <c r="AO81" s="73"/>
      <c r="AP81" s="95"/>
      <c r="AQ81" s="95"/>
      <c r="AR81" s="76"/>
      <c r="AS81" s="74"/>
      <c r="AT81" s="75"/>
      <c r="AU81" s="95"/>
      <c r="AV81" s="76"/>
      <c r="AW81" s="76"/>
      <c r="AX81" s="95"/>
      <c r="AY81" s="95"/>
      <c r="AZ81" s="76"/>
      <c r="BA81" s="74"/>
      <c r="BB81" s="75"/>
      <c r="BC81" s="95"/>
      <c r="BD81" s="76"/>
      <c r="BE81" s="76"/>
      <c r="BF81" s="95"/>
      <c r="BG81" s="95"/>
      <c r="BH81" s="76"/>
      <c r="BI81" s="87"/>
      <c r="BJ81" s="13"/>
      <c r="BK81" s="44"/>
      <c r="BN81" s="14">
        <f t="shared" si="1"/>
        <v>0</v>
      </c>
    </row>
    <row r="82" spans="1:66" s="14" customFormat="1" ht="12.75">
      <c r="A82" s="263"/>
      <c r="B82" s="266"/>
      <c r="C82" s="267"/>
      <c r="D82" s="269"/>
      <c r="E82" s="20" t="s">
        <v>61</v>
      </c>
      <c r="F82" s="252"/>
      <c r="G82" s="253"/>
      <c r="H82" s="253"/>
      <c r="I82" s="253"/>
      <c r="J82" s="253"/>
      <c r="K82" s="253"/>
      <c r="L82" s="253"/>
      <c r="M82" s="254"/>
      <c r="N82" s="252"/>
      <c r="O82" s="253"/>
      <c r="P82" s="253"/>
      <c r="Q82" s="253"/>
      <c r="R82" s="253"/>
      <c r="S82" s="253"/>
      <c r="T82" s="253"/>
      <c r="U82" s="254"/>
      <c r="V82" s="82"/>
      <c r="W82" s="83"/>
      <c r="X82" s="83"/>
      <c r="Y82" s="83"/>
      <c r="Z82" s="83"/>
      <c r="AA82" s="83"/>
      <c r="AB82" s="83"/>
      <c r="AC82" s="84"/>
      <c r="AD82" s="82"/>
      <c r="AE82" s="83"/>
      <c r="AF82" s="83"/>
      <c r="AG82" s="83"/>
      <c r="AH82" s="83"/>
      <c r="AI82" s="83"/>
      <c r="AJ82" s="83"/>
      <c r="AK82" s="84"/>
      <c r="AL82" s="252" t="e">
        <f>'PLANILHA DE PREÇO'!#REF!/5*1.2212</f>
        <v>#REF!</v>
      </c>
      <c r="AM82" s="253"/>
      <c r="AN82" s="253"/>
      <c r="AO82" s="253"/>
      <c r="AP82" s="253"/>
      <c r="AQ82" s="253"/>
      <c r="AR82" s="253"/>
      <c r="AS82" s="254"/>
      <c r="AT82" s="252" t="e">
        <f>'PLANILHA DE PREÇO'!#REF!/5*2*1.2212</f>
        <v>#REF!</v>
      </c>
      <c r="AU82" s="253"/>
      <c r="AV82" s="253"/>
      <c r="AW82" s="253"/>
      <c r="AX82" s="253"/>
      <c r="AY82" s="253"/>
      <c r="AZ82" s="253"/>
      <c r="BA82" s="254"/>
      <c r="BB82" s="252" t="e">
        <f>'PLANILHA DE PREÇO'!#REF!/5*2*1.2212</f>
        <v>#REF!</v>
      </c>
      <c r="BC82" s="253"/>
      <c r="BD82" s="253"/>
      <c r="BE82" s="253"/>
      <c r="BF82" s="253"/>
      <c r="BG82" s="253"/>
      <c r="BH82" s="253"/>
      <c r="BI82" s="258"/>
      <c r="BJ82" s="13"/>
      <c r="BK82" s="44" t="e">
        <f>SUM(F82:BI82)</f>
        <v>#REF!</v>
      </c>
      <c r="BN82" s="14" t="e">
        <f t="shared" si="1"/>
        <v>#REF!</v>
      </c>
    </row>
    <row r="83" spans="1:66" s="17" customFormat="1" ht="12.75">
      <c r="A83" s="262" t="s">
        <v>53</v>
      </c>
      <c r="B83" s="264" t="s">
        <v>86</v>
      </c>
      <c r="C83" s="265"/>
      <c r="D83" s="268">
        <v>60</v>
      </c>
      <c r="E83" s="22" t="s">
        <v>62</v>
      </c>
      <c r="F83" s="71"/>
      <c r="G83" s="72"/>
      <c r="H83" s="73"/>
      <c r="I83" s="73"/>
      <c r="J83" s="72"/>
      <c r="K83" s="72"/>
      <c r="L83" s="73"/>
      <c r="M83" s="77"/>
      <c r="N83" s="71"/>
      <c r="O83" s="72"/>
      <c r="P83" s="73"/>
      <c r="Q83" s="73"/>
      <c r="R83" s="72"/>
      <c r="S83" s="72"/>
      <c r="T83" s="73"/>
      <c r="U83" s="77"/>
      <c r="V83" s="71"/>
      <c r="W83" s="72"/>
      <c r="X83" s="73"/>
      <c r="Y83" s="73"/>
      <c r="Z83" s="72"/>
      <c r="AA83" s="72"/>
      <c r="AB83" s="73"/>
      <c r="AC83" s="77"/>
      <c r="AD83" s="88"/>
      <c r="AE83" s="88"/>
      <c r="AF83" s="88"/>
      <c r="AG83" s="88"/>
      <c r="AH83" s="88"/>
      <c r="AI83" s="88"/>
      <c r="AJ83" s="88"/>
      <c r="AK83" s="88"/>
      <c r="AL83" s="71"/>
      <c r="AM83" s="72"/>
      <c r="AN83" s="73"/>
      <c r="AO83" s="73"/>
      <c r="AP83" s="95"/>
      <c r="AQ83" s="95"/>
      <c r="AR83" s="76"/>
      <c r="AS83" s="74"/>
      <c r="AT83" s="75"/>
      <c r="AU83" s="95"/>
      <c r="AV83" s="76"/>
      <c r="AW83" s="76"/>
      <c r="AX83" s="95"/>
      <c r="AY83" s="95"/>
      <c r="AZ83" s="76"/>
      <c r="BA83" s="74"/>
      <c r="BB83" s="75"/>
      <c r="BC83" s="95"/>
      <c r="BD83" s="76"/>
      <c r="BE83" s="76"/>
      <c r="BF83" s="95"/>
      <c r="BG83" s="95"/>
      <c r="BH83" s="76"/>
      <c r="BI83" s="87"/>
      <c r="BJ83" s="13"/>
      <c r="BK83" s="44"/>
      <c r="BN83" s="14">
        <f t="shared" si="1"/>
        <v>0</v>
      </c>
    </row>
    <row r="84" spans="1:66" s="14" customFormat="1" ht="12.75">
      <c r="A84" s="263"/>
      <c r="B84" s="266"/>
      <c r="C84" s="267"/>
      <c r="D84" s="269"/>
      <c r="E84" s="20" t="s">
        <v>61</v>
      </c>
      <c r="F84" s="252"/>
      <c r="G84" s="253"/>
      <c r="H84" s="253"/>
      <c r="I84" s="253"/>
      <c r="J84" s="253"/>
      <c r="K84" s="253"/>
      <c r="L84" s="253"/>
      <c r="M84" s="254"/>
      <c r="N84" s="252"/>
      <c r="O84" s="253"/>
      <c r="P84" s="253"/>
      <c r="Q84" s="253"/>
      <c r="R84" s="253"/>
      <c r="S84" s="253"/>
      <c r="T84" s="253"/>
      <c r="U84" s="254"/>
      <c r="V84" s="252"/>
      <c r="W84" s="253"/>
      <c r="X84" s="253"/>
      <c r="Y84" s="253"/>
      <c r="Z84" s="253"/>
      <c r="AA84" s="253"/>
      <c r="AB84" s="253"/>
      <c r="AC84" s="254"/>
      <c r="AD84" s="82"/>
      <c r="AE84" s="83"/>
      <c r="AF84" s="83"/>
      <c r="AG84" s="83"/>
      <c r="AH84" s="83"/>
      <c r="AI84" s="83"/>
      <c r="AJ84" s="83"/>
      <c r="AK84" s="84"/>
      <c r="AL84" s="252" t="e">
        <f>'PLANILHA DE PREÇO'!#REF!/5*1.2212</f>
        <v>#REF!</v>
      </c>
      <c r="AM84" s="253"/>
      <c r="AN84" s="253"/>
      <c r="AO84" s="253"/>
      <c r="AP84" s="253"/>
      <c r="AQ84" s="253"/>
      <c r="AR84" s="253"/>
      <c r="AS84" s="254"/>
      <c r="AT84" s="252" t="e">
        <f>'PLANILHA DE PREÇO'!#REF!/5*2*1.2212</f>
        <v>#REF!</v>
      </c>
      <c r="AU84" s="253"/>
      <c r="AV84" s="253"/>
      <c r="AW84" s="253"/>
      <c r="AX84" s="253"/>
      <c r="AY84" s="253"/>
      <c r="AZ84" s="253"/>
      <c r="BA84" s="254"/>
      <c r="BB84" s="252" t="e">
        <f>'PLANILHA DE PREÇO'!#REF!/5*2*1.2212</f>
        <v>#REF!</v>
      </c>
      <c r="BC84" s="253"/>
      <c r="BD84" s="253"/>
      <c r="BE84" s="253"/>
      <c r="BF84" s="253"/>
      <c r="BG84" s="253"/>
      <c r="BH84" s="253"/>
      <c r="BI84" s="258"/>
      <c r="BJ84" s="13"/>
      <c r="BK84" s="44" t="e">
        <f>SUM(F84:BI84)</f>
        <v>#REF!</v>
      </c>
      <c r="BN84" s="14" t="e">
        <f t="shared" si="1"/>
        <v>#REF!</v>
      </c>
    </row>
    <row r="85" spans="1:66" s="17" customFormat="1" ht="12.75">
      <c r="A85" s="262" t="s">
        <v>56</v>
      </c>
      <c r="B85" s="264" t="s">
        <v>82</v>
      </c>
      <c r="C85" s="265"/>
      <c r="D85" s="268">
        <v>45</v>
      </c>
      <c r="E85" s="22" t="s">
        <v>62</v>
      </c>
      <c r="F85" s="71"/>
      <c r="G85" s="72"/>
      <c r="H85" s="73"/>
      <c r="I85" s="73"/>
      <c r="J85" s="72"/>
      <c r="K85" s="72"/>
      <c r="L85" s="73"/>
      <c r="M85" s="77"/>
      <c r="N85" s="71"/>
      <c r="O85" s="72"/>
      <c r="P85" s="73"/>
      <c r="Q85" s="73"/>
      <c r="R85" s="72"/>
      <c r="S85" s="72"/>
      <c r="T85" s="73"/>
      <c r="U85" s="77"/>
      <c r="V85" s="71"/>
      <c r="W85" s="72"/>
      <c r="X85" s="73"/>
      <c r="Y85" s="73"/>
      <c r="Z85" s="72"/>
      <c r="AA85" s="72"/>
      <c r="AB85" s="73"/>
      <c r="AC85" s="77"/>
      <c r="AD85" s="88"/>
      <c r="AE85" s="88"/>
      <c r="AF85" s="88"/>
      <c r="AG85" s="88"/>
      <c r="AH85" s="88"/>
      <c r="AI85" s="88"/>
      <c r="AJ85" s="88"/>
      <c r="AK85" s="88"/>
      <c r="AL85" s="71"/>
      <c r="AM85" s="72"/>
      <c r="AN85" s="73"/>
      <c r="AO85" s="73"/>
      <c r="AP85" s="72"/>
      <c r="AQ85" s="72"/>
      <c r="AR85" s="73"/>
      <c r="AS85" s="77"/>
      <c r="AT85" s="71"/>
      <c r="AU85" s="72"/>
      <c r="AV85" s="73"/>
      <c r="AW85" s="73"/>
      <c r="AX85" s="95"/>
      <c r="AY85" s="95"/>
      <c r="AZ85" s="76"/>
      <c r="BA85" s="74"/>
      <c r="BB85" s="75"/>
      <c r="BC85" s="95"/>
      <c r="BD85" s="76"/>
      <c r="BE85" s="76"/>
      <c r="BF85" s="95"/>
      <c r="BG85" s="95"/>
      <c r="BH85" s="76"/>
      <c r="BI85" s="87"/>
      <c r="BJ85" s="13"/>
      <c r="BK85" s="44"/>
      <c r="BN85" s="14">
        <f t="shared" si="1"/>
        <v>0</v>
      </c>
    </row>
    <row r="86" spans="1:66" s="14" customFormat="1" ht="12.75">
      <c r="A86" s="263"/>
      <c r="B86" s="266"/>
      <c r="C86" s="267"/>
      <c r="D86" s="269"/>
      <c r="E86" s="20" t="s">
        <v>61</v>
      </c>
      <c r="F86" s="252"/>
      <c r="G86" s="253"/>
      <c r="H86" s="253"/>
      <c r="I86" s="253"/>
      <c r="J86" s="253"/>
      <c r="K86" s="253"/>
      <c r="L86" s="253"/>
      <c r="M86" s="254"/>
      <c r="N86" s="252"/>
      <c r="O86" s="253"/>
      <c r="P86" s="253"/>
      <c r="Q86" s="253"/>
      <c r="R86" s="253"/>
      <c r="S86" s="253"/>
      <c r="T86" s="253"/>
      <c r="U86" s="254"/>
      <c r="V86" s="252"/>
      <c r="W86" s="253"/>
      <c r="X86" s="253"/>
      <c r="Y86" s="253"/>
      <c r="Z86" s="253"/>
      <c r="AA86" s="253"/>
      <c r="AB86" s="253"/>
      <c r="AC86" s="254"/>
      <c r="AD86" s="82"/>
      <c r="AE86" s="83"/>
      <c r="AF86" s="83"/>
      <c r="AG86" s="83"/>
      <c r="AH86" s="83"/>
      <c r="AI86" s="83"/>
      <c r="AJ86" s="83"/>
      <c r="AK86" s="84"/>
      <c r="AL86" s="82"/>
      <c r="AM86" s="83"/>
      <c r="AN86" s="83"/>
      <c r="AO86" s="83"/>
      <c r="AP86" s="83"/>
      <c r="AQ86" s="83"/>
      <c r="AR86" s="83"/>
      <c r="AS86" s="84"/>
      <c r="AT86" s="252" t="e">
        <f>'PLANILHA DE PREÇO'!#REF!/3*1.2212</f>
        <v>#REF!</v>
      </c>
      <c r="AU86" s="253"/>
      <c r="AV86" s="253"/>
      <c r="AW86" s="253"/>
      <c r="AX86" s="253"/>
      <c r="AY86" s="253"/>
      <c r="AZ86" s="253"/>
      <c r="BA86" s="254"/>
      <c r="BB86" s="252" t="e">
        <f>'PLANILHA DE PREÇO'!#REF!/3*2*1.2212</f>
        <v>#REF!</v>
      </c>
      <c r="BC86" s="253"/>
      <c r="BD86" s="253"/>
      <c r="BE86" s="253"/>
      <c r="BF86" s="253"/>
      <c r="BG86" s="253"/>
      <c r="BH86" s="253"/>
      <c r="BI86" s="258"/>
      <c r="BJ86" s="13"/>
      <c r="BK86" s="44" t="e">
        <f>SUM(F86:BI86)</f>
        <v>#REF!</v>
      </c>
      <c r="BN86" s="14" t="e">
        <f t="shared" si="1"/>
        <v>#REF!</v>
      </c>
    </row>
    <row r="87" spans="1:66" s="14" customFormat="1" ht="12.75">
      <c r="A87" s="62" t="s">
        <v>63</v>
      </c>
      <c r="B87" s="63" t="s">
        <v>48</v>
      </c>
      <c r="C87" s="64"/>
      <c r="D87" s="96"/>
      <c r="E87" s="23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3"/>
      <c r="BJ87" s="13"/>
      <c r="BK87" s="44"/>
      <c r="BL87" s="14">
        <f>SUM(BK89:BK91)</f>
        <v>0</v>
      </c>
      <c r="BN87" s="14">
        <f>BL87/1.2212</f>
        <v>0</v>
      </c>
    </row>
    <row r="88" spans="1:63" s="17" customFormat="1" ht="12.75">
      <c r="A88" s="262" t="s">
        <v>46</v>
      </c>
      <c r="B88" s="284" t="s">
        <v>145</v>
      </c>
      <c r="C88" s="285"/>
      <c r="D88" s="268">
        <v>210</v>
      </c>
      <c r="E88" s="22" t="s">
        <v>62</v>
      </c>
      <c r="F88" s="278"/>
      <c r="G88" s="277"/>
      <c r="H88" s="66"/>
      <c r="I88" s="66"/>
      <c r="J88" s="277"/>
      <c r="K88" s="277"/>
      <c r="L88" s="66"/>
      <c r="M88" s="67"/>
      <c r="N88" s="278"/>
      <c r="O88" s="277"/>
      <c r="P88" s="66"/>
      <c r="Q88" s="66"/>
      <c r="R88" s="277"/>
      <c r="S88" s="277"/>
      <c r="T88" s="66"/>
      <c r="U88" s="67"/>
      <c r="V88" s="278"/>
      <c r="W88" s="277"/>
      <c r="X88" s="66"/>
      <c r="Y88" s="66"/>
      <c r="Z88" s="277"/>
      <c r="AA88" s="277"/>
      <c r="AB88" s="66"/>
      <c r="AC88" s="67"/>
      <c r="AD88" s="278"/>
      <c r="AE88" s="277"/>
      <c r="AF88" s="66"/>
      <c r="AG88" s="66"/>
      <c r="AH88" s="277"/>
      <c r="AI88" s="277"/>
      <c r="AJ88" s="66"/>
      <c r="AK88" s="67"/>
      <c r="AL88" s="278"/>
      <c r="AM88" s="277"/>
      <c r="AN88" s="66"/>
      <c r="AO88" s="66"/>
      <c r="AP88" s="277"/>
      <c r="AQ88" s="277"/>
      <c r="AR88" s="66"/>
      <c r="AS88" s="67"/>
      <c r="AT88" s="278"/>
      <c r="AU88" s="277"/>
      <c r="AV88" s="66"/>
      <c r="AW88" s="66"/>
      <c r="AX88" s="277"/>
      <c r="AY88" s="277"/>
      <c r="AZ88" s="66"/>
      <c r="BA88" s="67"/>
      <c r="BB88" s="278"/>
      <c r="BC88" s="277"/>
      <c r="BD88" s="66"/>
      <c r="BE88" s="66"/>
      <c r="BF88" s="277"/>
      <c r="BG88" s="277"/>
      <c r="BH88" s="66"/>
      <c r="BI88" s="68"/>
      <c r="BJ88" s="13"/>
      <c r="BK88" s="44"/>
    </row>
    <row r="89" spans="1:63" s="14" customFormat="1" ht="12.75">
      <c r="A89" s="263"/>
      <c r="B89" s="284"/>
      <c r="C89" s="285"/>
      <c r="D89" s="269"/>
      <c r="E89" s="20" t="s">
        <v>61</v>
      </c>
      <c r="F89" s="279">
        <f>'PLANILHA DE PREÇO'!F410/7*1.2212</f>
        <v>0</v>
      </c>
      <c r="G89" s="280"/>
      <c r="H89" s="280"/>
      <c r="I89" s="280"/>
      <c r="J89" s="280"/>
      <c r="K89" s="280"/>
      <c r="L89" s="280"/>
      <c r="M89" s="281"/>
      <c r="N89" s="279">
        <f>'PLANILHA DE PREÇO'!F410/7*1.2212</f>
        <v>0</v>
      </c>
      <c r="O89" s="280"/>
      <c r="P89" s="280"/>
      <c r="Q89" s="280"/>
      <c r="R89" s="280"/>
      <c r="S89" s="280"/>
      <c r="T89" s="280"/>
      <c r="U89" s="281"/>
      <c r="V89" s="279">
        <f>'PLANILHA DE PREÇO'!F410/7*1.2212</f>
        <v>0</v>
      </c>
      <c r="W89" s="280"/>
      <c r="X89" s="280"/>
      <c r="Y89" s="280"/>
      <c r="Z89" s="280"/>
      <c r="AA89" s="280"/>
      <c r="AB89" s="280"/>
      <c r="AC89" s="281"/>
      <c r="AD89" s="279">
        <f>'PLANILHA DE PREÇO'!F410/7*1.2212</f>
        <v>0</v>
      </c>
      <c r="AE89" s="280"/>
      <c r="AF89" s="280"/>
      <c r="AG89" s="280"/>
      <c r="AH89" s="280"/>
      <c r="AI89" s="280"/>
      <c r="AJ89" s="280"/>
      <c r="AK89" s="281"/>
      <c r="AL89" s="279">
        <f>'PLANILHA DE PREÇO'!F410/7*1.2212</f>
        <v>0</v>
      </c>
      <c r="AM89" s="280"/>
      <c r="AN89" s="280"/>
      <c r="AO89" s="280"/>
      <c r="AP89" s="280"/>
      <c r="AQ89" s="280"/>
      <c r="AR89" s="280"/>
      <c r="AS89" s="281"/>
      <c r="AT89" s="279">
        <f>'PLANILHA DE PREÇO'!F410/7*1.2212</f>
        <v>0</v>
      </c>
      <c r="AU89" s="280"/>
      <c r="AV89" s="280"/>
      <c r="AW89" s="280"/>
      <c r="AX89" s="280"/>
      <c r="AY89" s="280"/>
      <c r="AZ89" s="280"/>
      <c r="BA89" s="281"/>
      <c r="BB89" s="279">
        <f>'PLANILHA DE PREÇO'!F410/7*1.2212</f>
        <v>0</v>
      </c>
      <c r="BC89" s="280"/>
      <c r="BD89" s="280"/>
      <c r="BE89" s="280"/>
      <c r="BF89" s="280"/>
      <c r="BG89" s="280"/>
      <c r="BH89" s="280"/>
      <c r="BI89" s="327"/>
      <c r="BJ89" s="13"/>
      <c r="BK89" s="44">
        <f>SUM(F89:BI89)</f>
        <v>0</v>
      </c>
    </row>
    <row r="90" spans="1:63" s="17" customFormat="1" ht="12.75">
      <c r="A90" s="274" t="s">
        <v>47</v>
      </c>
      <c r="B90" s="284" t="s">
        <v>49</v>
      </c>
      <c r="C90" s="285"/>
      <c r="D90" s="286">
        <v>30</v>
      </c>
      <c r="E90" s="19" t="s">
        <v>62</v>
      </c>
      <c r="F90" s="287"/>
      <c r="G90" s="288"/>
      <c r="H90" s="54"/>
      <c r="I90" s="54"/>
      <c r="J90" s="288"/>
      <c r="K90" s="288"/>
      <c r="L90" s="54"/>
      <c r="M90" s="55"/>
      <c r="N90" s="287"/>
      <c r="O90" s="288"/>
      <c r="P90" s="54"/>
      <c r="Q90" s="54"/>
      <c r="R90" s="288"/>
      <c r="S90" s="288"/>
      <c r="T90" s="54"/>
      <c r="U90" s="55"/>
      <c r="V90" s="287"/>
      <c r="W90" s="288"/>
      <c r="X90" s="54"/>
      <c r="Y90" s="54"/>
      <c r="Z90" s="288"/>
      <c r="AA90" s="288"/>
      <c r="AB90" s="54"/>
      <c r="AC90" s="55"/>
      <c r="AD90" s="287"/>
      <c r="AE90" s="288"/>
      <c r="AF90" s="54"/>
      <c r="AG90" s="54"/>
      <c r="AH90" s="288"/>
      <c r="AI90" s="288"/>
      <c r="AJ90" s="54"/>
      <c r="AK90" s="55"/>
      <c r="AL90" s="287"/>
      <c r="AM90" s="288"/>
      <c r="AN90" s="54"/>
      <c r="AO90" s="54"/>
      <c r="AP90" s="319"/>
      <c r="AQ90" s="319"/>
      <c r="AR90" s="54"/>
      <c r="AS90" s="55"/>
      <c r="AT90" s="328"/>
      <c r="AU90" s="319"/>
      <c r="AV90" s="54"/>
      <c r="AW90" s="54"/>
      <c r="AX90" s="288"/>
      <c r="AY90" s="288"/>
      <c r="AZ90" s="54"/>
      <c r="BA90" s="55"/>
      <c r="BB90" s="301"/>
      <c r="BC90" s="302"/>
      <c r="BD90" s="66"/>
      <c r="BE90" s="66"/>
      <c r="BF90" s="302"/>
      <c r="BG90" s="302"/>
      <c r="BH90" s="66"/>
      <c r="BI90" s="68"/>
      <c r="BJ90" s="13"/>
      <c r="BK90" s="44"/>
    </row>
    <row r="91" spans="1:63" s="17" customFormat="1" ht="13.5" thickBot="1">
      <c r="A91" s="303"/>
      <c r="B91" s="304"/>
      <c r="C91" s="305"/>
      <c r="D91" s="300"/>
      <c r="E91" s="18" t="s">
        <v>61</v>
      </c>
      <c r="F91" s="56"/>
      <c r="G91" s="57"/>
      <c r="H91" s="58"/>
      <c r="I91" s="58"/>
      <c r="J91" s="57"/>
      <c r="K91" s="57"/>
      <c r="L91" s="58"/>
      <c r="M91" s="59"/>
      <c r="N91" s="56"/>
      <c r="O91" s="57"/>
      <c r="P91" s="58"/>
      <c r="Q91" s="58"/>
      <c r="R91" s="57"/>
      <c r="S91" s="57"/>
      <c r="T91" s="58"/>
      <c r="U91" s="59"/>
      <c r="V91" s="56"/>
      <c r="W91" s="57"/>
      <c r="X91" s="58"/>
      <c r="Y91" s="58"/>
      <c r="Z91" s="57"/>
      <c r="AA91" s="57"/>
      <c r="AB91" s="58"/>
      <c r="AC91" s="59"/>
      <c r="AD91" s="56"/>
      <c r="AE91" s="57"/>
      <c r="AF91" s="58"/>
      <c r="AG91" s="58"/>
      <c r="AH91" s="57"/>
      <c r="AI91" s="57"/>
      <c r="AJ91" s="58"/>
      <c r="AK91" s="59"/>
      <c r="AL91" s="56"/>
      <c r="AM91" s="57"/>
      <c r="AN91" s="58"/>
      <c r="AO91" s="58"/>
      <c r="AP91" s="57"/>
      <c r="AQ91" s="57"/>
      <c r="AR91" s="58"/>
      <c r="AS91" s="59"/>
      <c r="AT91" s="56"/>
      <c r="AU91" s="57"/>
      <c r="AV91" s="58"/>
      <c r="AW91" s="58"/>
      <c r="AX91" s="57"/>
      <c r="AY91" s="57"/>
      <c r="AZ91" s="58"/>
      <c r="BA91" s="59"/>
      <c r="BB91" s="316">
        <f>'PLANILHA DE PREÇO'!F411*1.2212</f>
        <v>0</v>
      </c>
      <c r="BC91" s="317"/>
      <c r="BD91" s="317"/>
      <c r="BE91" s="317"/>
      <c r="BF91" s="317"/>
      <c r="BG91" s="317"/>
      <c r="BH91" s="317"/>
      <c r="BI91" s="318"/>
      <c r="BJ91" s="13"/>
      <c r="BK91" s="44">
        <f>SUM(F91:BI91)</f>
        <v>0</v>
      </c>
    </row>
    <row r="92" spans="1:63" s="14" customFormat="1" ht="12.75">
      <c r="A92" s="16"/>
      <c r="B92" s="15"/>
      <c r="C92" s="15"/>
      <c r="D92" s="306" t="s">
        <v>60</v>
      </c>
      <c r="E92" s="307"/>
      <c r="F92" s="296" t="e">
        <f>SUM(F9:M91)</f>
        <v>#REF!</v>
      </c>
      <c r="G92" s="296"/>
      <c r="H92" s="296"/>
      <c r="I92" s="296"/>
      <c r="J92" s="296"/>
      <c r="K92" s="296"/>
      <c r="L92" s="296"/>
      <c r="M92" s="296"/>
      <c r="N92" s="296" t="e">
        <f>SUM(N9:U91)</f>
        <v>#REF!</v>
      </c>
      <c r="O92" s="296"/>
      <c r="P92" s="296"/>
      <c r="Q92" s="296"/>
      <c r="R92" s="296"/>
      <c r="S92" s="296"/>
      <c r="T92" s="296"/>
      <c r="U92" s="296"/>
      <c r="V92" s="296" t="e">
        <f>SUM(V9:AC91)</f>
        <v>#REF!</v>
      </c>
      <c r="W92" s="296"/>
      <c r="X92" s="296"/>
      <c r="Y92" s="296"/>
      <c r="Z92" s="296"/>
      <c r="AA92" s="296"/>
      <c r="AB92" s="296"/>
      <c r="AC92" s="296"/>
      <c r="AD92" s="296" t="e">
        <f>SUM(AD9:AK91)</f>
        <v>#REF!</v>
      </c>
      <c r="AE92" s="296"/>
      <c r="AF92" s="296"/>
      <c r="AG92" s="296"/>
      <c r="AH92" s="296"/>
      <c r="AI92" s="296"/>
      <c r="AJ92" s="296"/>
      <c r="AK92" s="296"/>
      <c r="AL92" s="296" t="e">
        <f>SUM(AL9:AS91)</f>
        <v>#REF!</v>
      </c>
      <c r="AM92" s="296"/>
      <c r="AN92" s="296"/>
      <c r="AO92" s="296"/>
      <c r="AP92" s="296"/>
      <c r="AQ92" s="296"/>
      <c r="AR92" s="296"/>
      <c r="AS92" s="296"/>
      <c r="AT92" s="296" t="e">
        <f>SUM(AT9:BA91)</f>
        <v>#REF!</v>
      </c>
      <c r="AU92" s="296"/>
      <c r="AV92" s="296"/>
      <c r="AW92" s="296"/>
      <c r="AX92" s="296"/>
      <c r="AY92" s="296"/>
      <c r="AZ92" s="296"/>
      <c r="BA92" s="296"/>
      <c r="BB92" s="296" t="e">
        <f>SUM(BB9:BI91)</f>
        <v>#REF!</v>
      </c>
      <c r="BC92" s="296"/>
      <c r="BD92" s="296"/>
      <c r="BE92" s="296"/>
      <c r="BF92" s="296"/>
      <c r="BG92" s="296"/>
      <c r="BH92" s="296"/>
      <c r="BI92" s="298"/>
      <c r="BJ92" s="13"/>
      <c r="BK92" s="44"/>
    </row>
    <row r="93" spans="4:63" ht="13.5" thickBot="1">
      <c r="D93" s="308"/>
      <c r="E93" s="309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297"/>
      <c r="AE93" s="297"/>
      <c r="AF93" s="297"/>
      <c r="AG93" s="297"/>
      <c r="AH93" s="297"/>
      <c r="AI93" s="297"/>
      <c r="AJ93" s="297"/>
      <c r="AK93" s="297"/>
      <c r="AL93" s="297"/>
      <c r="AM93" s="297"/>
      <c r="AN93" s="297"/>
      <c r="AO93" s="297"/>
      <c r="AP93" s="297"/>
      <c r="AQ93" s="297"/>
      <c r="AR93" s="297"/>
      <c r="AS93" s="297"/>
      <c r="AT93" s="297"/>
      <c r="AU93" s="297"/>
      <c r="AV93" s="297"/>
      <c r="AW93" s="297"/>
      <c r="AX93" s="297"/>
      <c r="AY93" s="297"/>
      <c r="AZ93" s="297"/>
      <c r="BA93" s="297"/>
      <c r="BB93" s="297"/>
      <c r="BC93" s="297"/>
      <c r="BD93" s="297"/>
      <c r="BE93" s="297"/>
      <c r="BF93" s="297"/>
      <c r="BG93" s="297"/>
      <c r="BH93" s="297"/>
      <c r="BI93" s="299"/>
      <c r="BJ93" s="13"/>
      <c r="BK93" s="44" t="e">
        <f>SUM(BK10:BK91)</f>
        <v>#REF!</v>
      </c>
    </row>
    <row r="94" ht="12.75">
      <c r="BK94" s="42"/>
    </row>
    <row r="95" ht="12.75">
      <c r="BK95" s="60" t="e">
        <f>SUM(F92:BI93)</f>
        <v>#REF!</v>
      </c>
    </row>
  </sheetData>
  <sheetProtection/>
  <mergeCells count="418">
    <mergeCell ref="AD49:AK49"/>
    <mergeCell ref="BB63:BI63"/>
    <mergeCell ref="AL82:AS82"/>
    <mergeCell ref="AL84:AS84"/>
    <mergeCell ref="AL78:AS78"/>
    <mergeCell ref="BB61:BI61"/>
    <mergeCell ref="BB65:BI65"/>
    <mergeCell ref="F63:M63"/>
    <mergeCell ref="N63:U63"/>
    <mergeCell ref="AT88:AU88"/>
    <mergeCell ref="B81:C82"/>
    <mergeCell ref="A81:A82"/>
    <mergeCell ref="D81:D82"/>
    <mergeCell ref="AD70:AK70"/>
    <mergeCell ref="V65:AC65"/>
    <mergeCell ref="N65:U65"/>
    <mergeCell ref="A64:A65"/>
    <mergeCell ref="AX88:AY88"/>
    <mergeCell ref="AT76:BA76"/>
    <mergeCell ref="AT78:BA78"/>
    <mergeCell ref="AT89:BA89"/>
    <mergeCell ref="AT90:AU90"/>
    <mergeCell ref="AX90:AY90"/>
    <mergeCell ref="AX41:AY41"/>
    <mergeCell ref="AL59:AS59"/>
    <mergeCell ref="AT80:BA80"/>
    <mergeCell ref="AT84:BA84"/>
    <mergeCell ref="AT86:BA86"/>
    <mergeCell ref="AT63:BA63"/>
    <mergeCell ref="AL53:AS53"/>
    <mergeCell ref="AT92:BA93"/>
    <mergeCell ref="AT9:BA9"/>
    <mergeCell ref="AT10:BA10"/>
    <mergeCell ref="AT11:BA11"/>
    <mergeCell ref="AT12:BA12"/>
    <mergeCell ref="AT13:BA13"/>
    <mergeCell ref="AT14:BA14"/>
    <mergeCell ref="AT15:BA15"/>
    <mergeCell ref="AT16:BA16"/>
    <mergeCell ref="AT17:BA17"/>
    <mergeCell ref="AT6:BA7"/>
    <mergeCell ref="A20:A21"/>
    <mergeCell ref="A22:A23"/>
    <mergeCell ref="AT18:BA18"/>
    <mergeCell ref="AT21:BA21"/>
    <mergeCell ref="AX33:AY33"/>
    <mergeCell ref="AL33:AM33"/>
    <mergeCell ref="AP33:AQ33"/>
    <mergeCell ref="AL23:AS23"/>
    <mergeCell ref="V26:AC26"/>
    <mergeCell ref="A35:A36"/>
    <mergeCell ref="B35:C36"/>
    <mergeCell ref="BF33:BG33"/>
    <mergeCell ref="F34:M34"/>
    <mergeCell ref="N34:U34"/>
    <mergeCell ref="V34:AC34"/>
    <mergeCell ref="AD34:AK34"/>
    <mergeCell ref="AT33:AU33"/>
    <mergeCell ref="F36:M36"/>
    <mergeCell ref="F45:M45"/>
    <mergeCell ref="N61:U61"/>
    <mergeCell ref="F47:M47"/>
    <mergeCell ref="N45:U45"/>
    <mergeCell ref="N47:U47"/>
    <mergeCell ref="B33:C34"/>
    <mergeCell ref="D33:D34"/>
    <mergeCell ref="D37:D38"/>
    <mergeCell ref="F38:M38"/>
    <mergeCell ref="B44:C45"/>
    <mergeCell ref="BB89:BI89"/>
    <mergeCell ref="BB86:BI86"/>
    <mergeCell ref="BB84:BI84"/>
    <mergeCell ref="BB82:BI82"/>
    <mergeCell ref="F49:M49"/>
    <mergeCell ref="F51:M51"/>
    <mergeCell ref="V70:AC70"/>
    <mergeCell ref="N74:U74"/>
    <mergeCell ref="AL74:AS74"/>
    <mergeCell ref="F86:M86"/>
    <mergeCell ref="AL31:AM31"/>
    <mergeCell ref="AL39:AM39"/>
    <mergeCell ref="AP39:AQ39"/>
    <mergeCell ref="AD33:AE33"/>
    <mergeCell ref="AH33:AI33"/>
    <mergeCell ref="AD47:AK47"/>
    <mergeCell ref="AL41:AM41"/>
    <mergeCell ref="C2:BI2"/>
    <mergeCell ref="C4:BI4"/>
    <mergeCell ref="F6:M7"/>
    <mergeCell ref="AL6:AS7"/>
    <mergeCell ref="AL22:AM22"/>
    <mergeCell ref="AL25:AM25"/>
    <mergeCell ref="BB10:BI10"/>
    <mergeCell ref="N10:U10"/>
    <mergeCell ref="F22:G22"/>
    <mergeCell ref="BB9:BI9"/>
    <mergeCell ref="BB91:BI91"/>
    <mergeCell ref="AP90:AQ90"/>
    <mergeCell ref="AP25:AQ25"/>
    <mergeCell ref="AL9:AS9"/>
    <mergeCell ref="BB6:BI7"/>
    <mergeCell ref="BB22:BC22"/>
    <mergeCell ref="BB25:BC25"/>
    <mergeCell ref="BF25:BG25"/>
    <mergeCell ref="AL17:AS17"/>
    <mergeCell ref="BB33:BC33"/>
    <mergeCell ref="B9:C10"/>
    <mergeCell ref="AL21:AS21"/>
    <mergeCell ref="N17:U17"/>
    <mergeCell ref="AD17:AK17"/>
    <mergeCell ref="AD18:AK18"/>
    <mergeCell ref="N9:U9"/>
    <mergeCell ref="AL18:AS18"/>
    <mergeCell ref="V18:AC18"/>
    <mergeCell ref="AD12:AK12"/>
    <mergeCell ref="AL12:AS12"/>
    <mergeCell ref="BB18:BI18"/>
    <mergeCell ref="F26:M26"/>
    <mergeCell ref="AT22:AU22"/>
    <mergeCell ref="AT23:BA23"/>
    <mergeCell ref="AL10:AS10"/>
    <mergeCell ref="V23:AC23"/>
    <mergeCell ref="AT25:AU25"/>
    <mergeCell ref="AX25:AY25"/>
    <mergeCell ref="N23:U23"/>
    <mergeCell ref="V22:W22"/>
    <mergeCell ref="F28:M28"/>
    <mergeCell ref="F30:M30"/>
    <mergeCell ref="BB21:BI21"/>
    <mergeCell ref="N26:U26"/>
    <mergeCell ref="B20:C21"/>
    <mergeCell ref="B25:C26"/>
    <mergeCell ref="F23:M23"/>
    <mergeCell ref="D20:D21"/>
    <mergeCell ref="B22:C23"/>
    <mergeCell ref="D25:D26"/>
    <mergeCell ref="D44:D45"/>
    <mergeCell ref="D92:E93"/>
    <mergeCell ref="F21:M21"/>
    <mergeCell ref="N21:U21"/>
    <mergeCell ref="J90:K90"/>
    <mergeCell ref="F61:M61"/>
    <mergeCell ref="F55:M55"/>
    <mergeCell ref="F57:M57"/>
    <mergeCell ref="F53:M53"/>
    <mergeCell ref="F92:M93"/>
    <mergeCell ref="B46:C47"/>
    <mergeCell ref="D46:D47"/>
    <mergeCell ref="A9:A10"/>
    <mergeCell ref="D9:D10"/>
    <mergeCell ref="F9:M9"/>
    <mergeCell ref="F10:M10"/>
    <mergeCell ref="D22:D23"/>
    <mergeCell ref="A25:A26"/>
    <mergeCell ref="A44:A45"/>
    <mergeCell ref="A29:A30"/>
    <mergeCell ref="B29:C30"/>
    <mergeCell ref="BF90:BG90"/>
    <mergeCell ref="N90:O90"/>
    <mergeCell ref="R90:S90"/>
    <mergeCell ref="A67:A68"/>
    <mergeCell ref="A90:A91"/>
    <mergeCell ref="F68:M68"/>
    <mergeCell ref="N68:U68"/>
    <mergeCell ref="B90:C91"/>
    <mergeCell ref="A31:A32"/>
    <mergeCell ref="N92:U93"/>
    <mergeCell ref="AL92:AS93"/>
    <mergeCell ref="BB92:BI93"/>
    <mergeCell ref="AL90:AM90"/>
    <mergeCell ref="B27:C28"/>
    <mergeCell ref="D27:D28"/>
    <mergeCell ref="D90:D91"/>
    <mergeCell ref="F90:G90"/>
    <mergeCell ref="BB90:BC90"/>
    <mergeCell ref="D29:D30"/>
    <mergeCell ref="B31:C32"/>
    <mergeCell ref="D31:D32"/>
    <mergeCell ref="V6:AC7"/>
    <mergeCell ref="V9:AC9"/>
    <mergeCell ref="V10:AC10"/>
    <mergeCell ref="V21:AC21"/>
    <mergeCell ref="F17:M17"/>
    <mergeCell ref="N6:U7"/>
    <mergeCell ref="F18:M18"/>
    <mergeCell ref="N18:U18"/>
    <mergeCell ref="A27:A28"/>
    <mergeCell ref="Z90:AA90"/>
    <mergeCell ref="V92:AC93"/>
    <mergeCell ref="AD92:AK93"/>
    <mergeCell ref="AD23:AK23"/>
    <mergeCell ref="AD11:AK11"/>
    <mergeCell ref="N22:O22"/>
    <mergeCell ref="V90:W90"/>
    <mergeCell ref="AD25:AE25"/>
    <mergeCell ref="AH25:AI25"/>
    <mergeCell ref="AD26:AK26"/>
    <mergeCell ref="A46:A47"/>
    <mergeCell ref="B67:C68"/>
    <mergeCell ref="D67:D68"/>
    <mergeCell ref="AD6:AK7"/>
    <mergeCell ref="AD9:AK9"/>
    <mergeCell ref="AD10:AK10"/>
    <mergeCell ref="AD21:AK21"/>
    <mergeCell ref="AD22:AE22"/>
    <mergeCell ref="V17:AC17"/>
    <mergeCell ref="D56:D57"/>
    <mergeCell ref="B50:C51"/>
    <mergeCell ref="D50:D51"/>
    <mergeCell ref="AD90:AE90"/>
    <mergeCell ref="AH90:AI90"/>
    <mergeCell ref="AD88:AE88"/>
    <mergeCell ref="F59:M59"/>
    <mergeCell ref="F72:M72"/>
    <mergeCell ref="V72:AC72"/>
    <mergeCell ref="AD72:AK72"/>
    <mergeCell ref="A58:A59"/>
    <mergeCell ref="B58:C59"/>
    <mergeCell ref="D58:D59"/>
    <mergeCell ref="A56:A57"/>
    <mergeCell ref="A48:A49"/>
    <mergeCell ref="B48:C49"/>
    <mergeCell ref="B54:C55"/>
    <mergeCell ref="D54:D55"/>
    <mergeCell ref="A52:A53"/>
    <mergeCell ref="B56:C57"/>
    <mergeCell ref="B64:C65"/>
    <mergeCell ref="D64:D65"/>
    <mergeCell ref="A60:A61"/>
    <mergeCell ref="B60:C61"/>
    <mergeCell ref="D60:D61"/>
    <mergeCell ref="A62:A63"/>
    <mergeCell ref="B62:C63"/>
    <mergeCell ref="D62:D63"/>
    <mergeCell ref="A17:A18"/>
    <mergeCell ref="B17:C18"/>
    <mergeCell ref="D17:D18"/>
    <mergeCell ref="A71:A72"/>
    <mergeCell ref="B71:C72"/>
    <mergeCell ref="D71:D72"/>
    <mergeCell ref="A69:A70"/>
    <mergeCell ref="B69:C70"/>
    <mergeCell ref="D35:D36"/>
    <mergeCell ref="A37:A38"/>
    <mergeCell ref="D69:D70"/>
    <mergeCell ref="F70:M70"/>
    <mergeCell ref="A75:A76"/>
    <mergeCell ref="B75:C76"/>
    <mergeCell ref="D75:D76"/>
    <mergeCell ref="A73:A74"/>
    <mergeCell ref="B73:C74"/>
    <mergeCell ref="D73:D74"/>
    <mergeCell ref="B77:C78"/>
    <mergeCell ref="D77:D78"/>
    <mergeCell ref="AD80:AK80"/>
    <mergeCell ref="F78:M78"/>
    <mergeCell ref="N78:U78"/>
    <mergeCell ref="F76:M76"/>
    <mergeCell ref="N76:U76"/>
    <mergeCell ref="B79:C80"/>
    <mergeCell ref="D79:D80"/>
    <mergeCell ref="N86:U86"/>
    <mergeCell ref="V86:AC86"/>
    <mergeCell ref="F84:M84"/>
    <mergeCell ref="N84:U84"/>
    <mergeCell ref="V84:AC84"/>
    <mergeCell ref="A88:A89"/>
    <mergeCell ref="B88:C89"/>
    <mergeCell ref="D88:D89"/>
    <mergeCell ref="F88:G88"/>
    <mergeCell ref="N88:O88"/>
    <mergeCell ref="F89:M89"/>
    <mergeCell ref="N89:U89"/>
    <mergeCell ref="AL89:AS89"/>
    <mergeCell ref="J88:K88"/>
    <mergeCell ref="R88:S88"/>
    <mergeCell ref="Z88:AA88"/>
    <mergeCell ref="AH88:AI88"/>
    <mergeCell ref="AP88:AQ88"/>
    <mergeCell ref="AD89:AK89"/>
    <mergeCell ref="V88:W88"/>
    <mergeCell ref="AL88:AM88"/>
    <mergeCell ref="V89:AC89"/>
    <mergeCell ref="A54:A55"/>
    <mergeCell ref="B52:C53"/>
    <mergeCell ref="D52:D53"/>
    <mergeCell ref="A85:A86"/>
    <mergeCell ref="B85:C86"/>
    <mergeCell ref="A83:A84"/>
    <mergeCell ref="B83:C84"/>
    <mergeCell ref="D83:D84"/>
    <mergeCell ref="D85:D86"/>
    <mergeCell ref="A77:A78"/>
    <mergeCell ref="J44:L44"/>
    <mergeCell ref="BF88:BG88"/>
    <mergeCell ref="BB88:BC88"/>
    <mergeCell ref="AD74:AK74"/>
    <mergeCell ref="AD76:AK76"/>
    <mergeCell ref="A79:A80"/>
    <mergeCell ref="D48:D49"/>
    <mergeCell ref="A50:A51"/>
    <mergeCell ref="BB12:BI12"/>
    <mergeCell ref="A11:A12"/>
    <mergeCell ref="B11:C12"/>
    <mergeCell ref="D11:D12"/>
    <mergeCell ref="N11:U11"/>
    <mergeCell ref="V11:AC11"/>
    <mergeCell ref="AL11:AS11"/>
    <mergeCell ref="F12:M12"/>
    <mergeCell ref="N12:U12"/>
    <mergeCell ref="V12:AC12"/>
    <mergeCell ref="BB14:BI14"/>
    <mergeCell ref="A13:A14"/>
    <mergeCell ref="B13:C14"/>
    <mergeCell ref="D13:D14"/>
    <mergeCell ref="F13:M13"/>
    <mergeCell ref="N13:U13"/>
    <mergeCell ref="V13:AC13"/>
    <mergeCell ref="AD13:AK13"/>
    <mergeCell ref="AD15:AK15"/>
    <mergeCell ref="AL15:AS15"/>
    <mergeCell ref="F16:M16"/>
    <mergeCell ref="AL13:AS13"/>
    <mergeCell ref="F14:M14"/>
    <mergeCell ref="N14:U14"/>
    <mergeCell ref="V14:AC14"/>
    <mergeCell ref="AD14:AK14"/>
    <mergeCell ref="AL14:AS14"/>
    <mergeCell ref="AD16:AK16"/>
    <mergeCell ref="A15:A16"/>
    <mergeCell ref="B15:C16"/>
    <mergeCell ref="D15:D16"/>
    <mergeCell ref="F15:M15"/>
    <mergeCell ref="N15:U15"/>
    <mergeCell ref="V15:AC15"/>
    <mergeCell ref="N16:U16"/>
    <mergeCell ref="V16:AC16"/>
    <mergeCell ref="AL16:AS16"/>
    <mergeCell ref="AP31:AQ31"/>
    <mergeCell ref="BB31:BC31"/>
    <mergeCell ref="BB16:BI16"/>
    <mergeCell ref="AD31:AE31"/>
    <mergeCell ref="AH31:AI31"/>
    <mergeCell ref="BB23:BI23"/>
    <mergeCell ref="BF31:BG31"/>
    <mergeCell ref="AT31:AU31"/>
    <mergeCell ref="AX31:AY31"/>
    <mergeCell ref="F32:M32"/>
    <mergeCell ref="N32:U32"/>
    <mergeCell ref="V32:AC32"/>
    <mergeCell ref="AD32:AK32"/>
    <mergeCell ref="A39:A40"/>
    <mergeCell ref="B39:C40"/>
    <mergeCell ref="D39:D40"/>
    <mergeCell ref="AD39:AE39"/>
    <mergeCell ref="AH39:AI39"/>
    <mergeCell ref="A33:A34"/>
    <mergeCell ref="B37:C38"/>
    <mergeCell ref="F40:M40"/>
    <mergeCell ref="N40:U40"/>
    <mergeCell ref="V40:AC40"/>
    <mergeCell ref="AD40:AK40"/>
    <mergeCell ref="AT39:AU39"/>
    <mergeCell ref="F42:M42"/>
    <mergeCell ref="N42:U42"/>
    <mergeCell ref="V42:AC42"/>
    <mergeCell ref="AD42:AK42"/>
    <mergeCell ref="A41:A42"/>
    <mergeCell ref="B41:C42"/>
    <mergeCell ref="D41:D42"/>
    <mergeCell ref="AD41:AE41"/>
    <mergeCell ref="AH41:AI41"/>
    <mergeCell ref="F20:M20"/>
    <mergeCell ref="N20:U20"/>
    <mergeCell ref="V20:AC20"/>
    <mergeCell ref="AD20:AK20"/>
    <mergeCell ref="AL20:AS20"/>
    <mergeCell ref="AT20:BA20"/>
    <mergeCell ref="J67:L67"/>
    <mergeCell ref="F82:M82"/>
    <mergeCell ref="N82:U82"/>
    <mergeCell ref="BB80:BI80"/>
    <mergeCell ref="BB78:BI78"/>
    <mergeCell ref="BB76:BI76"/>
    <mergeCell ref="AL80:AS80"/>
    <mergeCell ref="F80:M80"/>
    <mergeCell ref="N80:U80"/>
    <mergeCell ref="F74:M74"/>
    <mergeCell ref="BB20:BI20"/>
    <mergeCell ref="BB40:BI40"/>
    <mergeCell ref="BB42:BI42"/>
    <mergeCell ref="AP41:AQ41"/>
    <mergeCell ref="BB41:BC41"/>
    <mergeCell ref="BF41:BG41"/>
    <mergeCell ref="BB39:BC39"/>
    <mergeCell ref="BF39:BG39"/>
    <mergeCell ref="AX39:AY39"/>
    <mergeCell ref="AT41:AU41"/>
    <mergeCell ref="V47:AC47"/>
    <mergeCell ref="N49:U49"/>
    <mergeCell ref="V49:AC49"/>
    <mergeCell ref="V51:AC51"/>
    <mergeCell ref="AD51:AK51"/>
    <mergeCell ref="AT55:BA55"/>
    <mergeCell ref="AT53:BA53"/>
    <mergeCell ref="AL55:AS55"/>
    <mergeCell ref="V53:AC53"/>
    <mergeCell ref="AD53:AK53"/>
    <mergeCell ref="V57:AC57"/>
    <mergeCell ref="AD57:AK57"/>
    <mergeCell ref="AL57:AS57"/>
    <mergeCell ref="AT57:BA57"/>
    <mergeCell ref="AT82:BA82"/>
    <mergeCell ref="AL76:AS76"/>
    <mergeCell ref="AT59:BA59"/>
    <mergeCell ref="AL61:AS61"/>
    <mergeCell ref="AT61:BA61"/>
    <mergeCell ref="AL63:AS63"/>
  </mergeCells>
  <printOptions/>
  <pageMargins left="0.95" right="0" top="0.1968503937007874" bottom="0.3937007874015748" header="0" footer="0"/>
  <pageSetup fitToHeight="1" fitToWidth="1" horizontalDpi="600" verticalDpi="600" orientation="portrait" paperSize="8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paulomatoss</dc:creator>
  <cp:keywords/>
  <dc:description/>
  <cp:lastModifiedBy>Rivaldo Meneses dos Santos</cp:lastModifiedBy>
  <cp:lastPrinted>2023-07-10T18:09:34Z</cp:lastPrinted>
  <dcterms:created xsi:type="dcterms:W3CDTF">2012-04-18T13:33:19Z</dcterms:created>
  <dcterms:modified xsi:type="dcterms:W3CDTF">2023-08-18T19:09:33Z</dcterms:modified>
  <cp:category/>
  <cp:version/>
  <cp:contentType/>
  <cp:contentStatus/>
</cp:coreProperties>
</file>